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Pasta 2021\GEREB\EDITAIS\Processo Recepcionista\Publicação de edital\"/>
    </mc:Choice>
  </mc:AlternateContent>
  <xr:revisionPtr revIDLastSave="0" documentId="13_ncr:1_{B3A76E6E-848D-4D9E-B982-D8E3B332A822}" xr6:coauthVersionLast="47" xr6:coauthVersionMax="47" xr10:uidLastSave="{00000000-0000-0000-0000-000000000000}"/>
  <workbookProtection workbookAlgorithmName="SHA-512" workbookHashValue="h/ZAqqhtqQjxHONAsOXnFT3wC6EKlUSRC3i8ceI+dt3TzHpl2P54pKFV4oab3aPbXgOuiy92SYxxuWQiOR2eFQ==" workbookSaltValue="GE1GqK3LK4R+8nlwM6ZC0g==" workbookSpinCount="100000" lockStructure="1"/>
  <bookViews>
    <workbookView xWindow="-120" yWindow="-120" windowWidth="20730" windowHeight="11040" tabRatio="910" firstSheet="1" activeTab="2" xr2:uid="{7F0905D7-40F0-4BB4-806F-E967B439C3F6}"/>
  </bookViews>
  <sheets>
    <sheet name="PROPOSTA - INICIAL" sheetId="14" state="hidden" r:id="rId1"/>
    <sheet name="Valor" sheetId="1" r:id="rId2"/>
    <sheet name="1_Recepcionista" sheetId="2" r:id="rId3"/>
    <sheet name="Uniformes" sheetId="8" r:id="rId4"/>
  </sheets>
  <externalReferences>
    <externalReference r:id="rId5"/>
  </externalReferences>
  <definedNames>
    <definedName name="Escala">[1]Base!$B$2:$B$29</definedName>
    <definedName name="Excel_BuiltIn_Print_Area_3_1">NA()</definedName>
    <definedName name="Excel_BuiltIn_Print_Area_3_1_1">NA()</definedName>
    <definedName name="Excel_BuiltIn_Print_Area_7">NA()</definedName>
    <definedName name="Horário">[1]Base!$D$2:$D$18</definedName>
    <definedName name="MOT">NA()</definedName>
    <definedName name="Qtde">[1]Base!$C$2:$C$101</definedName>
    <definedName name="Tipo">[1]Base!$A$2:$A$85</definedName>
    <definedName name="VBATest" localSheetId="0">#REF!</definedName>
    <definedName name="VBATest">#REF!</definedName>
    <definedName name="VBATeste" localSheetId="0">#REF!</definedName>
    <definedName name="VBATeste">#REF!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H58" i="2"/>
  <c r="H42" i="2"/>
  <c r="H13" i="8"/>
  <c r="H11" i="8"/>
  <c r="H54" i="2"/>
  <c r="H16" i="8" l="1"/>
  <c r="H15" i="8"/>
  <c r="H14" i="8"/>
  <c r="H12" i="8"/>
  <c r="H17" i="8" s="1"/>
  <c r="H18" i="8" s="1"/>
  <c r="G128" i="2"/>
  <c r="B128" i="2"/>
  <c r="G112" i="2"/>
  <c r="H89" i="2"/>
  <c r="H94" i="2" s="1"/>
  <c r="G85" i="2"/>
  <c r="G50" i="2"/>
  <c r="G72" i="2" s="1"/>
  <c r="G74" i="2" s="1"/>
  <c r="G39" i="2"/>
  <c r="H26" i="2"/>
  <c r="H53" i="2" s="1"/>
  <c r="G22" i="2"/>
  <c r="G19" i="2"/>
  <c r="H98" i="2" l="1"/>
  <c r="H102" i="2" s="1"/>
  <c r="H119" i="2" s="1"/>
  <c r="H31" i="2"/>
  <c r="H32" i="2" s="1"/>
  <c r="H115" i="2" l="1"/>
  <c r="H37" i="2"/>
  <c r="H38" i="2"/>
  <c r="H64" i="2"/>
  <c r="H39" i="2" l="1"/>
  <c r="H44" i="2" s="1"/>
  <c r="H62" i="2" l="1"/>
  <c r="H46" i="2"/>
  <c r="H70" i="2"/>
  <c r="H47" i="2"/>
  <c r="H48" i="2"/>
  <c r="H43" i="2"/>
  <c r="H45" i="2"/>
  <c r="H49" i="2"/>
  <c r="H73" i="2"/>
  <c r="H50" i="2" l="1"/>
  <c r="H63" i="2" s="1"/>
  <c r="H65" i="2" s="1"/>
  <c r="H69" i="2"/>
  <c r="H116" i="2" l="1"/>
  <c r="H71" i="2"/>
  <c r="H72" i="2" s="1"/>
  <c r="H74" i="2" l="1"/>
  <c r="H80" i="2" l="1"/>
  <c r="H81" i="2"/>
  <c r="H83" i="2"/>
  <c r="H82" i="2"/>
  <c r="H79" i="2"/>
  <c r="H117" i="2"/>
  <c r="H85" i="2" l="1"/>
  <c r="H93" i="2" s="1"/>
  <c r="H95" i="2" s="1"/>
  <c r="H118" i="2" s="1"/>
  <c r="H120" i="2" s="1"/>
  <c r="H105" i="2" s="1"/>
  <c r="H106" i="2" l="1"/>
  <c r="H111" i="2" l="1"/>
  <c r="H109" i="2"/>
  <c r="H108" i="2"/>
  <c r="H112" i="2" l="1"/>
  <c r="H121" i="2" s="1"/>
  <c r="H122" i="2" s="1"/>
  <c r="F11" i="1" s="1"/>
  <c r="H11" i="1" s="1"/>
  <c r="J11" i="1" s="1"/>
  <c r="K11" i="1" s="1"/>
  <c r="J12" i="1" l="1"/>
  <c r="J13" i="1" s="1"/>
  <c r="K12" i="1"/>
  <c r="L11" i="1"/>
  <c r="M11" i="1" s="1"/>
  <c r="F123" i="2"/>
  <c r="D128" i="2"/>
  <c r="F128" i="2" s="1"/>
  <c r="H128" i="2" s="1"/>
  <c r="H129" i="2" s="1"/>
  <c r="H134" i="2" l="1"/>
  <c r="H135" i="2" s="1"/>
  <c r="H136" i="2" s="1"/>
</calcChain>
</file>

<file path=xl/sharedStrings.xml><?xml version="1.0" encoding="utf-8"?>
<sst xmlns="http://schemas.openxmlformats.org/spreadsheetml/2006/main" count="305" uniqueCount="220">
  <si>
    <t>A</t>
  </si>
  <si>
    <t>CENTRO GESTOR E OPERACIONAL DO SISTEMA DE PROTEÇÃO DA AMAZÔNIA - CENSIPAM
COORDENAÇÃO DE LICITAÇÕES E CONTRATOS 
EDITAL DO PREGÃO ELETRÔNICO Nº 04/2024
Processo Administrativo n° 60092.000240/2023-59</t>
  </si>
  <si>
    <t>PROPOSTA DE PREÇOS - AJUSTADA CONFORME NEGOCIAÇÃO</t>
  </si>
  <si>
    <r>
      <rPr>
        <b/>
        <sz val="12"/>
        <rFont val="Arial Narrow"/>
        <family val="2"/>
      </rPr>
      <t>GRUPO IUPI SERVIÇOS E COMÉRCIO LTDA</t>
    </r>
    <r>
      <rPr>
        <sz val="12"/>
        <rFont val="Arial Narrow"/>
        <family val="2"/>
      </rPr>
      <t>, inscrita no CNPJ (MF) nº</t>
    </r>
    <r>
      <rPr>
        <b/>
        <sz val="12"/>
        <rFont val="Arial Narrow"/>
        <family val="2"/>
      </rPr>
      <t xml:space="preserve"> 13.364.771/0001-00</t>
    </r>
    <r>
      <rPr>
        <sz val="12"/>
        <rFont val="Arial Narrow"/>
        <family val="2"/>
      </rPr>
      <t xml:space="preserve"> e inscrição estadual nº </t>
    </r>
    <r>
      <rPr>
        <b/>
        <sz val="12"/>
        <rFont val="Arial Narrow"/>
        <family val="2"/>
      </rPr>
      <t>03.043415-7</t>
    </r>
    <r>
      <rPr>
        <sz val="12"/>
        <rFont val="Arial Narrow"/>
        <family val="2"/>
      </rPr>
      <t xml:space="preserve">, estabelecida na Avenida Presidente Vargas, n. 1003 - Centro – Macapá/AP - CEP 68900-070 - Telefone: (96) 98115-5600, </t>
    </r>
    <r>
      <rPr>
        <b/>
        <sz val="12"/>
        <rFont val="Arial Narrow"/>
        <family val="2"/>
      </rPr>
      <t>apresenta proposta para Contratação de empresa para a prestação dos serviços objeto do presente certame, conforme condições, especificações e quantitativos constantes no Edital e seus anexos</t>
    </r>
    <r>
      <rPr>
        <sz val="12"/>
        <rFont val="Arial Narrow"/>
        <family val="2"/>
      </rPr>
      <t>, e especificações abaixo.</t>
    </r>
  </si>
  <si>
    <r>
      <t>Objeto:</t>
    </r>
    <r>
      <rPr>
        <b/>
        <sz val="12"/>
        <color rgb="FF231F20"/>
        <rFont val="Arial Narrow"/>
        <family val="2"/>
      </rPr>
      <t xml:space="preserve"> Prestação de serviços de Recepcionista, Técnico em Secretariado e (Secretária Nível Médio I) Copeiragem executados com regime de dedicação exclusiva de mão de obra, com fornecimento de materiais de consumo, utensílios e equipamentos, com a finalidade de atender ao Centro Regional de Belém do Centro Gestor e Operacional do Sistema de Proteção da Amazônia - CENSIPAM</t>
    </r>
  </si>
  <si>
    <r>
      <t>Valor dos serviços.</t>
    </r>
    <r>
      <rPr>
        <b/>
        <sz val="12"/>
        <color rgb="FF231F20"/>
        <rFont val="Arial Narrow"/>
        <family val="2"/>
      </rPr>
      <t xml:space="preserve"> Os valores estão detalhados em Planilhas de composição de custos e resumo anexos.</t>
    </r>
  </si>
  <si>
    <t>Instrumento coletivo usado: CONVENÇÃO COLETIVA DE TRABALHO 2024/2024, firmada entre o SINDICATO DAS EMPRESAS DE SERVICOS TERCEIRIZAVEIS TRABALHO TEMPORARIO LIMPEZA E CONSERVACAO AMBIENTAL DO ESTADO DO PARA SEAC, CNPJ n. 04.697.124/0001-29 e o SIND DOS TRAB DE EMP DE A CONS HIG LIMP E SIM DO EST PA, CNPJ n. 05.046.362/0001-37, registrado no MTE sob o nº PA000056/2024 em 26/01/2024.</t>
  </si>
  <si>
    <r>
      <rPr>
        <b/>
        <sz val="12"/>
        <color rgb="FF000000"/>
        <rFont val="Arial Narrow"/>
        <family val="2"/>
      </rPr>
      <t xml:space="preserve">DECLARAÇÕES: </t>
    </r>
    <r>
      <rPr>
        <sz val="12"/>
        <color rgb="FF000000"/>
        <rFont val="Arial Narrow"/>
        <family val="2"/>
      </rPr>
      <t xml:space="preserve">Declaramos que nos submetemos a todas as cláusulas e condições do instrumento convocatório deste procedimento e seus anexos, bem como às disposições da Lei Federal n.º 14.133, de 2021, e demais legislação aplicável  e suas alterações; 2 - Declaramos ainda que o objeto ofertado, está de acordo com as especificações técnicas e quantidades constantes no Termo de Referência e anexos;  3 - Nos preços dos itens cotados constantes da Planilha estão inclusos todos os custos diretos e indiretos, inclusive salários, encargos trabalhistas, transportes, deslocamentos, impostos e taxas, bem como quaisquer outras despesas incidentes para a prestação dos serviços objeto da licitação; Declaramos que atendemos os requisitos de habilitação. Declaramos também que cumprimos com as exigências de reserva de cargos para pessoa com deficiência e para reabilitado da Previdência Social, previstas em lei e em outras normas específicas. Declaramos que estão inclusas no valor cotado todos os custos decorrentes da operação de venda, tais como: transporte, mão de obra, impostos, encargos sociais, trabalhistas, previdenciários, fiscais e comerciais, prêmios de seguro, fretes, taxas e outras despesas incidentes ou necessárias à efetivação do fornecimento na forma prevista no Edital. Declaramos que a prestação do serviço atende às especificações do órgão. Declaramos que a proposta compreende a integralidade dos custos para atendimento dos direitos trabalhistas assegurados na Constituição Federal, nas leis trabalhistas, nas normas infralegais, nas convenções coletivas de trabalho e nos termos de ajustamento de conduta vigentes na data de entrega da proposta. Finalizando, declaramos que estamos de pleno acordo com todas as condições estabelecidas no Edital e seus anexos. </t>
    </r>
  </si>
  <si>
    <r>
      <rPr>
        <b/>
        <sz val="12"/>
        <color rgb="FF000000"/>
        <rFont val="Arial Narrow"/>
        <family val="2"/>
      </rPr>
      <t>VALIDADE DA PROPOSTA:</t>
    </r>
    <r>
      <rPr>
        <sz val="12"/>
        <color rgb="FF000000"/>
        <rFont val="Arial Narrow"/>
        <family val="2"/>
      </rPr>
      <t xml:space="preserve"> 120 (cento e vinte) dias contados da data de sua apresentação.</t>
    </r>
  </si>
  <si>
    <r>
      <t xml:space="preserve">DADOS DO RESPONSÁVEL PELA ASSINATURA DO CONTRATO:
</t>
    </r>
    <r>
      <rPr>
        <sz val="12"/>
        <rFont val="Arial Narrow"/>
        <family val="2"/>
      </rPr>
      <t>Nome: BRUNO DOS SANTOS CORDEIRO, brasileiro, empresário, amapaense, solteiro, nascido em 18/04/1984, portador da C.N.H. nº 03734428724 DETRAN/AP, RG nº.303633 PTC/AP, devidamente inscrito no C.P.F. sob o nº. 771.384.732-49, residente e domiciliado na Avenida Esparta nº 2929, Bairro Renascer, CEP 68.907-460, município de Macapá, Estado do Amapá.</t>
    </r>
  </si>
  <si>
    <t>DADOS BANCÁRIO:
Banco Santander (033)     -     Agência: 3191     -     Conta Corrente: 13005814 - 2</t>
  </si>
  <si>
    <t>Macapá/AP, 09 de agosto de 2024.</t>
  </si>
  <si>
    <t>QUADRO RESUMO DO VALOR MENSAL E ANUAL DOS SERVIÇOS</t>
  </si>
  <si>
    <t>Item</t>
  </si>
  <si>
    <t>CATSER</t>
  </si>
  <si>
    <t>CBO</t>
  </si>
  <si>
    <t>Tipo de Serviço</t>
  </si>
  <si>
    <t>Valor Proposto Por Empregado</t>
  </si>
  <si>
    <t>Quantidade Empregados Por Posto</t>
  </si>
  <si>
    <t>Valor Proposto Por Posto</t>
  </si>
  <si>
    <t>Quantidade de Postos</t>
  </si>
  <si>
    <t>Valor Mensal dos Serviços</t>
  </si>
  <si>
    <t>Valor Anual dos Serviços</t>
  </si>
  <si>
    <t>ÚNICO</t>
  </si>
  <si>
    <t>4221-05</t>
  </si>
  <si>
    <t>Recepcionista</t>
  </si>
  <si>
    <t>Valor MENSAL dos Serviços</t>
  </si>
  <si>
    <t>Valor ANUAL da Contratação</t>
  </si>
  <si>
    <t>PLANILHA DE CUSTOS E FORMAÇÃO DE PREÇOS - GEREB - FIOCRUZ BRASÍLIA</t>
  </si>
  <si>
    <t>Nº Processo:</t>
  </si>
  <si>
    <t>25027.000376/2024-22</t>
  </si>
  <si>
    <t>Nº Licitação:</t>
  </si>
  <si>
    <t>Pregão Eletrônico N° 90006/2024</t>
  </si>
  <si>
    <t>Dia / horas:</t>
  </si>
  <si>
    <t>DISCRIMINAÇÃO DOS SERVIÇOS (DADOS REFERENTES À CONTRATAÇÃO)</t>
  </si>
  <si>
    <t>Data da apresentação da proposta:</t>
  </si>
  <si>
    <t>XX/XX/2024</t>
  </si>
  <si>
    <t>B</t>
  </si>
  <si>
    <t>Município/UF</t>
  </si>
  <si>
    <t>Brasília - DF</t>
  </si>
  <si>
    <t>C</t>
  </si>
  <si>
    <t>Ano - Acordo, Convenção ou Sentença Normativa em dissídio Coletivo</t>
  </si>
  <si>
    <t>2024 – DF000012/2024</t>
  </si>
  <si>
    <t>D</t>
  </si>
  <si>
    <t>Número de meses de execução contratual</t>
  </si>
  <si>
    <t>12 meses</t>
  </si>
  <si>
    <t>IDENTIFICAÇÃO DO SERVIÇO</t>
  </si>
  <si>
    <t>Unidade de Medida</t>
  </si>
  <si>
    <t>Quantidade total a contratar</t>
  </si>
  <si>
    <t>POSTO</t>
  </si>
  <si>
    <t>MÃO-DE-OBRA</t>
  </si>
  <si>
    <t>Dados Complementares para Composição dos Custos Referentes à Mão-de-obra</t>
  </si>
  <si>
    <t>Tipo de Serviço (mesmo serviço com características distintas)</t>
  </si>
  <si>
    <t>Classificação Brasileira de Ocupações (CBO)</t>
  </si>
  <si>
    <t>Nº 4221-05</t>
  </si>
  <si>
    <t>Salário Normativo da Categoria Profissional - Piso salarial</t>
  </si>
  <si>
    <t>Categoria Profissional (vinculada à execução contratual)</t>
  </si>
  <si>
    <t>Data base da categoria (dia/mês/ano)</t>
  </si>
  <si>
    <t>MÓDULO 1</t>
  </si>
  <si>
    <t>COMPOSIÇÃO DA REMUNERAÇÃO</t>
  </si>
  <si>
    <t>Valor (R$)</t>
  </si>
  <si>
    <t>Salário Base – 44 horas /semana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</si>
  <si>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</si>
  <si>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</si>
  <si>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</si>
  <si>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</si>
  <si>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</si>
  <si>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</si>
  <si>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Outros (especificar)</t>
  </si>
  <si>
    <t>Total</t>
  </si>
  <si>
    <t>MÓDULO 2</t>
  </si>
  <si>
    <t>ENCARGOS E BENEFÍCIOS ANUAIS, MENSAIS E DIÁRIOS</t>
  </si>
  <si>
    <t>Submódulo 2.1</t>
  </si>
  <si>
    <t>13º Salário, Férias  e Adicional de Férias</t>
  </si>
  <si>
    <t>%</t>
  </si>
  <si>
    <t>VALOR (R$)</t>
  </si>
  <si>
    <t>13º Salário</t>
  </si>
  <si>
    <t>Férias e Adicional de Férias</t>
  </si>
  <si>
    <t>Submódulo 2.2</t>
  </si>
  <si>
    <t>Encargos Previdenciários (GPS), Fundo de Garantia por Tempo de Serviço (FGTS) e outras contribuições</t>
  </si>
  <si>
    <t>INSS</t>
  </si>
  <si>
    <t>Salário Educação</t>
  </si>
  <si>
    <t>SAT (RAT: 2%) × FAP: 1%</t>
  </si>
  <si>
    <t>SESI ou SESC</t>
  </si>
  <si>
    <t>SENAI ou SENAC</t>
  </si>
  <si>
    <t>SEBRAE</t>
  </si>
  <si>
    <t>G</t>
  </si>
  <si>
    <t>INCRA</t>
  </si>
  <si>
    <t>H</t>
  </si>
  <si>
    <t>FGTS</t>
  </si>
  <si>
    <t>Submódulo 2.3</t>
  </si>
  <si>
    <t>Benefícios Mensais e Diários</t>
  </si>
  <si>
    <t>DESCONTOS % / Valor</t>
  </si>
  <si>
    <t>Transporte (22 X 2 Vales x R$ 5,50)</t>
  </si>
  <si>
    <t>Auxílio-Refeição/Alimentação - CCT DF000012/2024, Cláusula Décima Sexta - (22 x R$ 42,20)</t>
  </si>
  <si>
    <t>Auxílio Saúde - Plano Ambulatorial - CCT DF000012/2024, Cláusula Décima Oitava - (R$ 187,18)</t>
  </si>
  <si>
    <t>Assitência Odontológica - CCT DF000012/2024, Cláusula Décima Nona - (R$ 12,81)</t>
  </si>
  <si>
    <t>Seguro de Vida com Assistência Funeral e Familiar  - CCT DF000012/2024, Cláusula Vigésima - (R$ 3,30)</t>
  </si>
  <si>
    <t>Quadro-Resumo do Módulo 2 – Encargos e Benefícios Anuais, Mensais e Diários</t>
  </si>
  <si>
    <t>Encargos  e Benefícios  Anuais, Mensais e Diários</t>
  </si>
  <si>
    <t>2.1</t>
  </si>
  <si>
    <t>13º (décimo terceiro) Salário, Férias e Adicional de Férias</t>
  </si>
  <si>
    <t>2.2</t>
  </si>
  <si>
    <t>GPS, FGTS e outras contribuições</t>
  </si>
  <si>
    <t>2.3</t>
  </si>
  <si>
    <t>MÓDULO 3</t>
  </si>
  <si>
    <t>PROVISÃO PARA RESCISÃO</t>
  </si>
  <si>
    <t>Aviso Prévio Indenizado</t>
  </si>
  <si>
    <t>Incidência do FGTS sobre aviso prévio indenizado</t>
  </si>
  <si>
    <t>Multa do FGTS e contribuições sociais sobre o aviso prévio indenizado</t>
  </si>
  <si>
    <t>Aviso Prévio Trabalhado</t>
  </si>
  <si>
    <t>Incidência dos encargos do submódulo 2.2 sobre o Aviso Prévio Trabalhado</t>
  </si>
  <si>
    <t>Multa do FGTS sobre o Aviso Prévio Trabalhado</t>
  </si>
  <si>
    <t>MÓDULO 4</t>
  </si>
  <si>
    <t>CUSTO DE REPOSIÇÃO DO PROFISSIONAL AUSENTE</t>
  </si>
  <si>
    <t>Submódulo 4.1</t>
  </si>
  <si>
    <t>Substituto nas Ausências Legais</t>
  </si>
  <si>
    <t>Dias de Reposição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</si>
  <si>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</si>
  <si>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</si>
  <si>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</si>
  <si>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</si>
  <si>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</si>
  <si>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</si>
  <si>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-</t>
  </si>
  <si>
    <t>Submódulo 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</si>
  <si>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</si>
  <si>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</si>
  <si>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</si>
  <si>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</si>
  <si>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4.1</t>
  </si>
  <si>
    <t>4.2</t>
  </si>
  <si>
    <t>MÓDULO 5</t>
  </si>
  <si>
    <t>Insumos Diversos</t>
  </si>
  <si>
    <t>Uniforme</t>
  </si>
  <si>
    <t>Materiais de Consumo</t>
  </si>
  <si>
    <t>Utensílios</t>
  </si>
  <si>
    <t>Equipamentos</t>
  </si>
  <si>
    <t>MÓDULO 6</t>
  </si>
  <si>
    <t>CUSTOS INDIRETOS, TRIBUTOS E LUCRO</t>
  </si>
  <si>
    <t>Custos Indiretos</t>
  </si>
  <si>
    <t>Lucro</t>
  </si>
  <si>
    <r>
      <t>Tributos</t>
    </r>
    <r>
      <rPr>
        <b/>
        <sz val="11"/>
        <color rgb="FF000000"/>
        <rFont val="Arial"/>
        <family val="2"/>
      </rPr>
      <t xml:space="preserve"> (Regime Tributário: LUCRO PRESUMIDO)</t>
    </r>
  </si>
  <si>
    <t>C.1.1 Tributos Federais (PIS)</t>
  </si>
  <si>
    <t>C.1.2 Tributos Federais (COFINS)</t>
  </si>
  <si>
    <t>C.2 Tributos Estaduais</t>
  </si>
  <si>
    <t>C.3 Tributos Municipais (ISS)</t>
  </si>
  <si>
    <t>QUADRO-RESUMO DO CUSTO POR EMPREGADO</t>
  </si>
  <si>
    <t>Módulo 1</t>
  </si>
  <si>
    <t>Composição da Remuneração</t>
  </si>
  <si>
    <t>Módulo 2</t>
  </si>
  <si>
    <t>Encargos e Benefícios Anuais, Mensais e Diários</t>
  </si>
  <si>
    <t>Módulo 3</t>
  </si>
  <si>
    <t>Provisão para Rescisão</t>
  </si>
  <si>
    <t>Módulo 4</t>
  </si>
  <si>
    <t>Módulo 5</t>
  </si>
  <si>
    <t>Subtotal (A + B + C+ D + E)</t>
  </si>
  <si>
    <t>Módulo 6</t>
  </si>
  <si>
    <t>Custos Indiretos, Tributos e Lucro</t>
  </si>
  <si>
    <t>Valor Total por Empregado</t>
  </si>
  <si>
    <t>FATOR DE ECONOMICIDADE “K” =</t>
  </si>
  <si>
    <t>QUADRO-RESUMO - VALOR MENSAL DOS SERVIÇOS</t>
  </si>
  <si>
    <t>Valor Proposto por Empregado</t>
  </si>
  <si>
    <t>Quantidade de Empregados por Posto</t>
  </si>
  <si>
    <t>Valor Proposto por Posto</t>
  </si>
  <si>
    <t>Qtde de Postos</t>
  </si>
  <si>
    <t xml:space="preserve">  Valor Total do Serviço</t>
  </si>
  <si>
    <t>(A)</t>
  </si>
  <si>
    <t>(B)</t>
  </si>
  <si>
    <t>(C )</t>
  </si>
  <si>
    <t>(D) = (B x C)</t>
  </si>
  <si>
    <t>(E)</t>
  </si>
  <si>
    <t>(F) = (D x E)</t>
  </si>
  <si>
    <t>VALOR MENSAL DOS SERVIÇOS (I + II + III + ...)</t>
  </si>
  <si>
    <t>QUADRO DEMOSTRATIVO VALOR GLOBAL DA PROPOSTA</t>
  </si>
  <si>
    <t>VALOR GLOBAL DA PROPOSTA</t>
  </si>
  <si>
    <t>DESCRIÇÃO</t>
  </si>
  <si>
    <t>Valor proposto por unidade de medida</t>
  </si>
  <si>
    <t>Posto</t>
  </si>
  <si>
    <t>Valor mensal do serviço</t>
  </si>
  <si>
    <t>Valor Global da Prop. (valor mensal serviço X nº meses do contrato)</t>
  </si>
  <si>
    <t>(Anexo XII da IN/SEGES-MPDG nº 05/2017)</t>
  </si>
  <si>
    <t>Provisões</t>
  </si>
  <si>
    <t>Percentuais (%)</t>
  </si>
  <si>
    <r>
      <t>13°</t>
    </r>
    <r>
      <rPr>
        <sz val="11"/>
        <color rgb="FF000000"/>
        <rFont val="Arial"/>
        <family val="2"/>
      </rPr>
      <t xml:space="preserve"> (décimo terceiro) Salário.</t>
    </r>
  </si>
  <si>
    <r>
      <t>8,33%</t>
    </r>
    <r>
      <rPr>
        <sz val="11"/>
        <color rgb="FF000000"/>
        <rFont val="Arial"/>
        <family val="2"/>
      </rPr>
      <t xml:space="preserve"> (oito vírgula trinta e três por cento).</t>
    </r>
  </si>
  <si>
    <t>Férias e 1/3 Constitucional.</t>
  </si>
  <si>
    <r>
      <rPr>
        <b/>
        <sz val="11"/>
        <color rgb="FF000000"/>
        <rFont val="Arial"/>
        <family val="2"/>
      </rPr>
      <t>12,10%</t>
    </r>
    <r>
      <rPr>
        <sz val="11"/>
        <color rgb="FF000000"/>
        <rFont val="Arial"/>
        <family val="2"/>
      </rPr>
      <t xml:space="preserve"> (doze vírgula dez por cento).</t>
    </r>
  </si>
  <si>
    <t>Multa sobre FGTS e contribuição social sobre o aviso prévio indenizado e sobre o aviso prévio trabalhado.</t>
  </si>
  <si>
    <r>
      <rPr>
        <b/>
        <sz val="11"/>
        <color rgb="FF000000"/>
        <rFont val="Arial"/>
        <family val="2"/>
      </rPr>
      <t xml:space="preserve">4,00% </t>
    </r>
    <r>
      <rPr>
        <sz val="11"/>
        <color rgb="FF000000"/>
        <rFont val="Arial"/>
        <family val="2"/>
      </rPr>
      <t>(quatro por cento).</t>
    </r>
  </si>
  <si>
    <t>Subtotal</t>
  </si>
  <si>
    <r>
      <t>24,43%</t>
    </r>
    <r>
      <rPr>
        <sz val="11"/>
        <color rgb="FF000000"/>
        <rFont val="Arial"/>
        <family val="2"/>
      </rPr>
      <t xml:space="preserve"> (vinte e cinco vírgula quarenta e três por cento).</t>
    </r>
  </si>
  <si>
    <t>Incidência do submódulo 2.2 sobre férias, 1/3 (um terço) constitucional de férias e 13º (décimo terceiro) salário.</t>
  </si>
  <si>
    <r>
      <t>7,39%</t>
    </r>
    <r>
      <rPr>
        <sz val="11"/>
        <color rgb="FF000000"/>
        <rFont val="Arial"/>
        <family val="2"/>
      </rPr>
      <t xml:space="preserve"> (sete vírgula trinta e nove por cento).</t>
    </r>
  </si>
  <si>
    <r>
      <t>7,60%</t>
    </r>
    <r>
      <rPr>
        <sz val="11"/>
        <color rgb="FF000000"/>
        <rFont val="Arial"/>
        <family val="2"/>
      </rPr>
      <t xml:space="preserve"> (sete vírgula seis por cento)</t>
    </r>
  </si>
  <si>
    <r>
      <t>7,82%</t>
    </r>
    <r>
      <rPr>
        <sz val="11"/>
        <color rgb="FF000000"/>
        <rFont val="Arial"/>
        <family val="2"/>
      </rPr>
      <t xml:space="preserve"> (sete vírgula oitenta e dois por cento).</t>
    </r>
  </si>
  <si>
    <r>
      <t>31,82%</t>
    </r>
    <r>
      <rPr>
        <sz val="11"/>
        <color rgb="FF000000"/>
        <rFont val="Arial"/>
        <family val="2"/>
      </rPr>
      <t xml:space="preserve"> (trinta e um vírgula oitenta e dois por cento).</t>
    </r>
  </si>
  <si>
    <r>
      <t>33,03%</t>
    </r>
    <r>
      <rPr>
        <sz val="11"/>
        <color rgb="FF000000"/>
        <rFont val="Arial"/>
        <family val="2"/>
      </rPr>
      <t xml:space="preserve"> (trinta e três vírgula zero três por cento).</t>
    </r>
  </si>
  <si>
    <r>
      <t>33,25%</t>
    </r>
    <r>
      <rPr>
        <sz val="11"/>
        <color rgb="FF000000"/>
        <rFont val="Arial"/>
        <family val="2"/>
      </rPr>
      <t xml:space="preserve"> (trinta e três vírgula vinte e cinco por cento).</t>
    </r>
  </si>
  <si>
    <t>UNIFORMES - RECEPCIONISTAS - 4  (quatro) Empregados</t>
  </si>
  <si>
    <t>Nº</t>
  </si>
  <si>
    <t>CATMAT</t>
  </si>
  <si>
    <t>Descrição</t>
  </si>
  <si>
    <t>Unidade</t>
  </si>
  <si>
    <t>Quantidade Anual por Recepcionista</t>
  </si>
  <si>
    <t>Preço Estimado Unitário</t>
  </si>
  <si>
    <t>Preço Estimado Anual</t>
  </si>
  <si>
    <t>Casaco Feminino Material: Poliéster, Modelo: Tipo
Blazer, Tipo Manga: Comprida, Cor: Preta, Caracterisitcas 
Adicionais: Bolsos Embutidos na Parte Frontal Inferior, Tamanho:
Sob Medida, Tipo Gola: Entretelada</t>
  </si>
  <si>
    <t>Unid.</t>
  </si>
  <si>
    <t>Calça Feminina Material: Poliéster, Modelo: Social, Tipo Bolso: Embutidos, Pespontados, Reforços (Mosqueados) nos Can, Tamanho: 42, Cor: Preta</t>
  </si>
  <si>
    <t>Saia - Saia Material: Gabardine Mista: Poliéster 67% / Algodão 33% , Modelo: Social , Características Adicionais: Sarja 2/1, Com Cós, Costura Reta, Abertura E Fecho , Cor: Preta</t>
  </si>
  <si>
    <t>Und</t>
  </si>
  <si>
    <t>Blusas em viscose ou algodão na cor branca</t>
  </si>
  <si>
    <t>Par de meias</t>
  </si>
  <si>
    <t>Par</t>
  </si>
  <si>
    <t>Sapatos pretos, meio salto, tipo scarpin</t>
  </si>
  <si>
    <t>Total Anual</t>
  </si>
  <si>
    <t>Valor Mensal por Empregado</t>
  </si>
  <si>
    <t xml:space="preserve">Anexo V do edital - Pregão Eletrônico nº 90006/24
</t>
  </si>
  <si>
    <t>12/12/2024 - 09:00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</si>
</sst>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164" formatCode="&quot; &quot;[$R$-416]&quot; &quot;* #,##0.00&quot; &quot;;&quot;-&quot;[$R$-416]&quot; &quot;* #,##0.00&quot; &quot;;&quot; &quot;[$R$-416]&quot; &quot;* &quot;-&quot;#&quot; &quot;;&quot; &quot;@&quot; &quot;"/>
    <numFmt numFmtId="165" formatCode="[$R$-416]&quot; &quot;#,##0.00;[Red]&quot;-&quot;[$R$-416]&quot; &quot;#,##0.00"/>
    <numFmt numFmtId="166" formatCode="d/m/yyyy"/>
    <numFmt numFmtId="167" formatCode="&quot; R$ &quot;* #,##0.00&quot; &quot;;&quot; R$ &quot;* &quot;(&quot;#,##0.00&quot;)&quot;;&quot; R$ &quot;* &quot;-&quot;#&quot; &quot;;@&quot; &quot;"/>
    <numFmt numFmtId="168" formatCode="&quot; R$ &quot;* #,##0.00&quot; &quot;;&quot;-R$ &quot;* #,##0.00&quot; &quot;;&quot; R$ &quot;* &quot;-&quot;#&quot; &quot;;@&quot; &quot;"/>
    <numFmt numFmtId="169" formatCode="0.000%"/>
    <numFmt numFmtId="170" formatCode="&quot;R$ &quot;#,##0.00;[Red]&quot;-R$ &quot;#,##0.00"/>
    <numFmt numFmtId="171" formatCode="0.0000"/>
    <numFmt numFmtId="172" formatCode="&quot; &quot;* #,##0.00&quot; &quot;;&quot;-&quot;* #,##0.00&quot; &quot;;&quot; &quot;* &quot;-&quot;#&quot; &quot;;&quot; &quot;@&quot; &quot;"/>
    <numFmt numFmtId="173" formatCode="0.000"/>
    <numFmt numFmtId="174" formatCode="0.00000%"/>
    <numFmt numFmtId="175" formatCode="&quot; &quot;* #,##0.000&quot; &quot;;&quot;-&quot;* #,##0.000&quot; &quot;;&quot; &quot;* &quot;-&quot;#&quot; &quot;;&quot; &quot;@&quot; &quot;"/>
    <numFmt numFmtId="176" formatCode="* #,##0.00&quot; &quot;;* &quot;(&quot;#,##0.00&quot;)&quot;;* &quot;-&quot;#&quot; &quot;;@&quot; &quot;"/>
    <numFmt numFmtId="177" formatCode="[$R$-416]\ #,##0.00;[Red][$R$-416]\ #,##0.00"/>
  </numFmts>
  <fonts count="32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11"/>
      <color rgb="FF333333"/>
      <name val="Calibri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  <font>
      <sz val="11"/>
      <color rgb="FFFF0000"/>
      <name val="Arial"/>
      <family val="2"/>
    </font>
    <font>
      <sz val="10"/>
      <color rgb="FF000000"/>
      <name val="Times New Roman"/>
      <family val="1"/>
    </font>
    <font>
      <b/>
      <sz val="12"/>
      <color rgb="FFFF0000"/>
      <name val="Arial Narrow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6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rgb="FF231F20"/>
      <name val="Arial Narrow"/>
      <family val="2"/>
    </font>
    <font>
      <b/>
      <sz val="12"/>
      <color rgb="FF231F20"/>
      <name val="Arial Narrow"/>
      <family val="2"/>
    </font>
    <font>
      <sz val="1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B2B2B2"/>
        <bgColor rgb="FFB2B2B2"/>
      </patternFill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4" fontId="1" fillId="0" borderId="0" applyFont="0" applyBorder="0" applyProtection="0"/>
    <xf numFmtId="9" fontId="1" fillId="0" borderId="0" applyFont="0" applyBorder="0" applyProtection="0"/>
    <xf numFmtId="176" fontId="6" fillId="0" borderId="0" applyBorder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76" fontId="6" fillId="0" borderId="0" applyBorder="0" applyProtection="0"/>
    <xf numFmtId="167" fontId="7" fillId="0" borderId="0" applyBorder="0" applyProtection="0"/>
    <xf numFmtId="9" fontId="8" fillId="0" borderId="0" applyBorder="0" applyProtection="0"/>
    <xf numFmtId="167" fontId="9" fillId="0" borderId="0" applyBorder="0" applyProtection="0"/>
    <xf numFmtId="164" fontId="1" fillId="0" borderId="0" applyFont="0" applyFill="0" applyBorder="0" applyAlignment="0" applyProtection="0"/>
    <xf numFmtId="0" fontId="10" fillId="0" borderId="0" applyNumberFormat="0" applyBorder="0" applyProtection="0"/>
    <xf numFmtId="0" fontId="11" fillId="7" borderId="0" applyNumberFormat="0" applyBorder="0" applyProtection="0"/>
    <xf numFmtId="0" fontId="12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6" fillId="8" borderId="0" applyNumberFormat="0" applyBorder="0" applyProtection="0"/>
    <xf numFmtId="0" fontId="1" fillId="0" borderId="0" applyNumberFormat="0" applyFont="0" applyBorder="0" applyProtection="0"/>
    <xf numFmtId="0" fontId="17" fillId="8" borderId="1" applyNumberFormat="0" applyProtection="0"/>
    <xf numFmtId="0" fontId="18" fillId="0" borderId="0" applyNumberFormat="0" applyBorder="0" applyProtection="0"/>
    <xf numFmtId="0" fontId="18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22" fillId="0" borderId="0"/>
    <xf numFmtId="44" fontId="22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10" borderId="2" xfId="0" applyFill="1" applyBorder="1" applyAlignment="1">
      <alignment vertical="center" wrapText="1"/>
    </xf>
    <xf numFmtId="165" fontId="0" fillId="0" borderId="2" xfId="0" applyNumberFormat="1" applyBorder="1" applyAlignment="1">
      <alignment horizontal="right" vertical="center" wrapText="1"/>
    </xf>
    <xf numFmtId="165" fontId="19" fillId="0" borderId="2" xfId="0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center" vertical="center" wrapText="1"/>
    </xf>
    <xf numFmtId="164" fontId="1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11" borderId="0" xfId="0" applyFill="1" applyAlignment="1">
      <alignment vertical="center" wrapText="1"/>
    </xf>
    <xf numFmtId="0" fontId="19" fillId="12" borderId="2" xfId="0" applyFont="1" applyFill="1" applyBorder="1" applyAlignment="1">
      <alignment horizontal="center" vertical="center" wrapText="1"/>
    </xf>
    <xf numFmtId="167" fontId="19" fillId="0" borderId="5" xfId="0" applyNumberFormat="1" applyFont="1" applyBorder="1" applyAlignment="1">
      <alignment horizontal="center" vertical="center" wrapText="1"/>
    </xf>
    <xf numFmtId="168" fontId="0" fillId="0" borderId="2" xfId="0" applyNumberFormat="1" applyBorder="1" applyAlignment="1">
      <alignment horizontal="right" vertical="center" wrapText="1"/>
    </xf>
    <xf numFmtId="165" fontId="0" fillId="0" borderId="0" xfId="0" applyNumberFormat="1" applyAlignment="1">
      <alignment vertical="center" wrapText="1"/>
    </xf>
    <xf numFmtId="167" fontId="0" fillId="0" borderId="5" xfId="0" applyNumberFormat="1" applyBorder="1" applyAlignment="1">
      <alignment vertical="center" wrapText="1"/>
    </xf>
    <xf numFmtId="10" fontId="1" fillId="0" borderId="5" xfId="2" applyNumberFormat="1" applyBorder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167" fontId="19" fillId="12" borderId="5" xfId="0" applyNumberFormat="1" applyFont="1" applyFill="1" applyBorder="1" applyAlignment="1">
      <alignment vertical="center" wrapText="1"/>
    </xf>
    <xf numFmtId="167" fontId="19" fillId="12" borderId="2" xfId="0" applyNumberFormat="1" applyFont="1" applyFill="1" applyBorder="1" applyAlignment="1">
      <alignment horizontal="right" vertical="center" wrapText="1"/>
    </xf>
    <xf numFmtId="167" fontId="0" fillId="0" borderId="0" xfId="0" applyNumberFormat="1" applyAlignment="1">
      <alignment horizontal="center" vertical="center" wrapText="1"/>
    </xf>
    <xf numFmtId="172" fontId="0" fillId="0" borderId="0" xfId="0" applyNumberFormat="1" applyAlignment="1">
      <alignment vertical="center" wrapText="1"/>
    </xf>
    <xf numFmtId="10" fontId="0" fillId="0" borderId="2" xfId="0" applyNumberFormat="1" applyBorder="1" applyAlignment="1">
      <alignment horizontal="center" vertical="center" wrapText="1"/>
    </xf>
    <xf numFmtId="167" fontId="0" fillId="0" borderId="2" xfId="0" applyNumberFormat="1" applyBorder="1" applyAlignment="1">
      <alignment horizontal="right" vertical="center" wrapText="1"/>
    </xf>
    <xf numFmtId="10" fontId="19" fillId="12" borderId="2" xfId="0" applyNumberFormat="1" applyFont="1" applyFill="1" applyBorder="1" applyAlignment="1">
      <alignment horizontal="center" vertical="center" wrapText="1"/>
    </xf>
    <xf numFmtId="167" fontId="19" fillId="13" borderId="2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9" fontId="0" fillId="0" borderId="0" xfId="0" applyNumberFormat="1" applyAlignment="1">
      <alignment horizontal="left" vertical="center" wrapText="1"/>
    </xf>
    <xf numFmtId="167" fontId="0" fillId="0" borderId="0" xfId="0" applyNumberFormat="1" applyAlignment="1">
      <alignment horizontal="left" vertical="center" wrapText="1"/>
    </xf>
    <xf numFmtId="10" fontId="0" fillId="0" borderId="0" xfId="0" applyNumberFormat="1" applyAlignment="1">
      <alignment horizontal="center" vertical="center" wrapText="1"/>
    </xf>
    <xf numFmtId="172" fontId="0" fillId="0" borderId="0" xfId="0" applyNumberFormat="1" applyAlignment="1">
      <alignment horizontal="left" vertical="center" wrapText="1"/>
    </xf>
    <xf numFmtId="164" fontId="1" fillId="0" borderId="0" xfId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10" fontId="19" fillId="0" borderId="0" xfId="0" applyNumberFormat="1" applyFont="1" applyAlignment="1">
      <alignment horizontal="center" vertical="center" wrapText="1"/>
    </xf>
    <xf numFmtId="172" fontId="19" fillId="0" borderId="0" xfId="0" applyNumberFormat="1" applyFont="1" applyAlignment="1">
      <alignment horizontal="center" vertical="center" wrapText="1"/>
    </xf>
    <xf numFmtId="168" fontId="0" fillId="0" borderId="2" xfId="3" applyNumberFormat="1" applyFont="1" applyBorder="1" applyAlignment="1">
      <alignment horizontal="right" vertical="center" wrapText="1"/>
    </xf>
    <xf numFmtId="165" fontId="0" fillId="0" borderId="2" xfId="3" applyNumberFormat="1" applyFont="1" applyBorder="1" applyAlignment="1">
      <alignment horizontal="center" vertical="center" wrapText="1"/>
    </xf>
    <xf numFmtId="172" fontId="6" fillId="0" borderId="0" xfId="0" applyNumberFormat="1" applyFont="1" applyAlignment="1">
      <alignment vertical="center" wrapText="1"/>
    </xf>
    <xf numFmtId="2" fontId="19" fillId="12" borderId="2" xfId="0" applyNumberFormat="1" applyFont="1" applyFill="1" applyBorder="1" applyAlignment="1">
      <alignment horizontal="center" vertical="center" wrapText="1"/>
    </xf>
    <xf numFmtId="168" fontId="19" fillId="12" borderId="2" xfId="0" applyNumberFormat="1" applyFont="1" applyFill="1" applyBorder="1" applyAlignment="1">
      <alignment horizontal="right" vertical="center" wrapText="1"/>
    </xf>
    <xf numFmtId="168" fontId="0" fillId="0" borderId="0" xfId="0" applyNumberFormat="1" applyAlignment="1">
      <alignment horizontal="center" vertical="center" wrapText="1"/>
    </xf>
    <xf numFmtId="168" fontId="0" fillId="0" borderId="5" xfId="0" applyNumberFormat="1" applyBorder="1" applyAlignment="1">
      <alignment horizontal="center" vertical="center" wrapText="1"/>
    </xf>
    <xf numFmtId="168" fontId="0" fillId="0" borderId="5" xfId="3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10" fontId="19" fillId="12" borderId="5" xfId="0" applyNumberFormat="1" applyFont="1" applyFill="1" applyBorder="1" applyAlignment="1">
      <alignment horizontal="center" vertical="center" wrapText="1"/>
    </xf>
    <xf numFmtId="167" fontId="0" fillId="0" borderId="0" xfId="0" applyNumberFormat="1" applyAlignment="1">
      <alignment vertical="center" wrapText="1"/>
    </xf>
    <xf numFmtId="10" fontId="20" fillId="0" borderId="0" xfId="0" applyNumberFormat="1" applyFont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9" fontId="0" fillId="0" borderId="0" xfId="0" applyNumberFormat="1" applyAlignment="1">
      <alignment vertical="center" wrapText="1"/>
    </xf>
    <xf numFmtId="173" fontId="0" fillId="0" borderId="0" xfId="0" applyNumberFormat="1" applyAlignment="1">
      <alignment vertical="center" wrapText="1"/>
    </xf>
    <xf numFmtId="169" fontId="1" fillId="0" borderId="0" xfId="2" applyNumberFormat="1" applyAlignment="1">
      <alignment vertical="center" wrapText="1"/>
    </xf>
    <xf numFmtId="174" fontId="0" fillId="0" borderId="0" xfId="0" applyNumberFormat="1" applyAlignment="1">
      <alignment vertical="center" wrapText="1"/>
    </xf>
    <xf numFmtId="10" fontId="1" fillId="0" borderId="0" xfId="2" applyNumberFormat="1" applyAlignment="1">
      <alignment vertical="center" wrapText="1"/>
    </xf>
    <xf numFmtId="175" fontId="0" fillId="0" borderId="0" xfId="0" applyNumberFormat="1" applyAlignment="1">
      <alignment vertical="center" wrapText="1"/>
    </xf>
    <xf numFmtId="164" fontId="1" fillId="0" borderId="0" xfId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4" fontId="19" fillId="0" borderId="0" xfId="1" applyFont="1" applyAlignment="1">
      <alignment horizontal="right" vertical="center" wrapText="1"/>
    </xf>
    <xf numFmtId="164" fontId="19" fillId="0" borderId="0" xfId="1" applyFont="1" applyAlignment="1">
      <alignment horizontal="center" vertical="center" wrapText="1"/>
    </xf>
    <xf numFmtId="9" fontId="1" fillId="0" borderId="0" xfId="2" applyAlignment="1">
      <alignment vertical="center" wrapText="1"/>
    </xf>
    <xf numFmtId="2" fontId="0" fillId="0" borderId="0" xfId="0" applyNumberFormat="1" applyAlignment="1">
      <alignment vertical="center" wrapText="1"/>
    </xf>
    <xf numFmtId="0" fontId="19" fillId="14" borderId="2" xfId="0" applyFont="1" applyFill="1" applyBorder="1" applyAlignment="1">
      <alignment horizontal="center" vertical="center" wrapText="1"/>
    </xf>
    <xf numFmtId="167" fontId="19" fillId="14" borderId="2" xfId="0" applyNumberFormat="1" applyFont="1" applyFill="1" applyBorder="1" applyAlignment="1">
      <alignment horizontal="right" vertical="center" wrapText="1"/>
    </xf>
    <xf numFmtId="10" fontId="0" fillId="0" borderId="5" xfId="0" applyNumberFormat="1" applyBorder="1" applyAlignment="1">
      <alignment horizontal="center" vertical="center" wrapText="1"/>
    </xf>
    <xf numFmtId="10" fontId="19" fillId="14" borderId="5" xfId="0" applyNumberFormat="1" applyFont="1" applyFill="1" applyBorder="1" applyAlignment="1">
      <alignment horizontal="center" vertical="center" wrapText="1"/>
    </xf>
    <xf numFmtId="167" fontId="19" fillId="0" borderId="0" xfId="0" applyNumberFormat="1" applyFont="1" applyAlignment="1">
      <alignment horizontal="center" vertical="center" wrapText="1"/>
    </xf>
    <xf numFmtId="168" fontId="0" fillId="0" borderId="5" xfId="0" applyNumberFormat="1" applyBorder="1" applyAlignment="1">
      <alignment vertical="center" wrapText="1"/>
    </xf>
    <xf numFmtId="168" fontId="19" fillId="0" borderId="0" xfId="0" applyNumberFormat="1" applyFont="1" applyAlignment="1">
      <alignment horizontal="center" vertical="center" wrapText="1"/>
    </xf>
    <xf numFmtId="164" fontId="1" fillId="0" borderId="2" xfId="1" applyBorder="1" applyAlignment="1">
      <alignment horizontal="right" vertical="center" wrapText="1"/>
    </xf>
    <xf numFmtId="165" fontId="19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2" fontId="19" fillId="0" borderId="0" xfId="0" applyNumberFormat="1" applyFont="1" applyAlignment="1">
      <alignment horizontal="left" vertical="center" wrapText="1"/>
    </xf>
    <xf numFmtId="167" fontId="19" fillId="0" borderId="0" xfId="0" applyNumberFormat="1" applyFont="1" applyAlignment="1">
      <alignment horizontal="right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165" fontId="19" fillId="0" borderId="0" xfId="0" applyNumberFormat="1" applyFont="1" applyAlignment="1">
      <alignment vertical="center" wrapText="1"/>
    </xf>
    <xf numFmtId="165" fontId="0" fillId="0" borderId="2" xfId="3" applyNumberFormat="1" applyFont="1" applyBorder="1" applyAlignment="1">
      <alignment horizontal="right" vertical="center" wrapText="1"/>
    </xf>
    <xf numFmtId="167" fontId="0" fillId="0" borderId="2" xfId="3" applyNumberFormat="1" applyFont="1" applyBorder="1" applyAlignment="1">
      <alignment horizontal="right" vertical="center" wrapText="1"/>
    </xf>
    <xf numFmtId="0" fontId="19" fillId="10" borderId="0" xfId="0" applyFont="1" applyFill="1" applyAlignment="1">
      <alignment horizontal="center" vertical="center" wrapText="1"/>
    </xf>
    <xf numFmtId="0" fontId="19" fillId="10" borderId="0" xfId="0" applyFont="1" applyFill="1" applyAlignment="1">
      <alignment horizontal="left" vertical="center" wrapText="1"/>
    </xf>
    <xf numFmtId="167" fontId="19" fillId="12" borderId="2" xfId="3" applyNumberFormat="1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65" fontId="19" fillId="0" borderId="2" xfId="3" applyNumberFormat="1" applyFont="1" applyBorder="1" applyAlignment="1">
      <alignment vertical="center" wrapText="1"/>
    </xf>
    <xf numFmtId="165" fontId="19" fillId="14" borderId="2" xfId="3" applyNumberFormat="1" applyFont="1" applyFill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9" fillId="15" borderId="2" xfId="0" applyFont="1" applyFill="1" applyBorder="1" applyAlignment="1">
      <alignment vertical="center" wrapText="1"/>
    </xf>
    <xf numFmtId="170" fontId="0" fillId="0" borderId="0" xfId="0" applyNumberFormat="1" applyAlignment="1">
      <alignment vertical="center" wrapText="1"/>
    </xf>
    <xf numFmtId="165" fontId="0" fillId="0" borderId="2" xfId="0" applyNumberFormat="1" applyBorder="1" applyAlignment="1">
      <alignment vertical="center" wrapText="1"/>
    </xf>
    <xf numFmtId="164" fontId="19" fillId="14" borderId="2" xfId="1" applyFont="1" applyFill="1" applyBorder="1" applyAlignment="1">
      <alignment horizontal="right" vertical="center" wrapText="1"/>
    </xf>
    <xf numFmtId="164" fontId="19" fillId="9" borderId="2" xfId="1" applyFont="1" applyFill="1" applyBorder="1" applyAlignment="1">
      <alignment horizontal="right" vertical="center" wrapText="1"/>
    </xf>
    <xf numFmtId="0" fontId="24" fillId="0" borderId="0" xfId="30" applyFont="1" applyAlignment="1">
      <alignment horizontal="left" vertical="top"/>
    </xf>
    <xf numFmtId="0" fontId="22" fillId="0" borderId="0" xfId="30" applyAlignment="1">
      <alignment horizontal="left" vertical="top"/>
    </xf>
    <xf numFmtId="0" fontId="24" fillId="0" borderId="0" xfId="30" applyFont="1" applyAlignment="1">
      <alignment horizontal="center" vertical="center"/>
    </xf>
    <xf numFmtId="0" fontId="24" fillId="0" borderId="0" xfId="30" applyFont="1" applyAlignment="1">
      <alignment horizontal="justify" vertical="center"/>
    </xf>
    <xf numFmtId="44" fontId="24" fillId="0" borderId="0" xfId="31" applyFont="1" applyFill="1" applyBorder="1" applyAlignment="1">
      <alignment horizontal="center" vertical="center"/>
    </xf>
    <xf numFmtId="0" fontId="24" fillId="0" borderId="0" xfId="30" applyFont="1" applyAlignment="1">
      <alignment horizontal="center" vertical="center" wrapText="1"/>
    </xf>
    <xf numFmtId="0" fontId="27" fillId="0" borderId="0" xfId="30" applyFont="1" applyAlignment="1">
      <alignment horizontal="left" vertical="center"/>
    </xf>
    <xf numFmtId="0" fontId="24" fillId="0" borderId="0" xfId="30" applyFont="1" applyAlignment="1">
      <alignment horizontal="right" vertical="center"/>
    </xf>
    <xf numFmtId="171" fontId="0" fillId="0" borderId="2" xfId="0" applyNumberFormat="1" applyBorder="1" applyAlignment="1">
      <alignment horizontal="center" vertical="center" wrapText="1"/>
    </xf>
    <xf numFmtId="171" fontId="31" fillId="0" borderId="2" xfId="0" applyNumberFormat="1" applyFont="1" applyBorder="1" applyAlignment="1">
      <alignment horizontal="center" vertical="center" wrapText="1"/>
    </xf>
    <xf numFmtId="10" fontId="31" fillId="0" borderId="2" xfId="0" applyNumberFormat="1" applyFont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165" fontId="19" fillId="0" borderId="4" xfId="0" applyNumberFormat="1" applyFont="1" applyBorder="1" applyAlignment="1">
      <alignment horizontal="right" vertical="center" wrapText="1"/>
    </xf>
    <xf numFmtId="165" fontId="19" fillId="9" borderId="4" xfId="0" applyNumberFormat="1" applyFont="1" applyFill="1" applyBorder="1" applyAlignment="1">
      <alignment horizontal="right" vertical="center" wrapText="1"/>
    </xf>
    <xf numFmtId="0" fontId="19" fillId="9" borderId="10" xfId="0" applyFont="1" applyFill="1" applyBorder="1" applyAlignment="1">
      <alignment horizontal="center" vertical="center" wrapText="1"/>
    </xf>
    <xf numFmtId="177" fontId="19" fillId="0" borderId="10" xfId="0" applyNumberFormat="1" applyFont="1" applyBorder="1"/>
    <xf numFmtId="177" fontId="0" fillId="0" borderId="10" xfId="0" applyNumberFormat="1" applyBorder="1" applyAlignment="1">
      <alignment vertical="center"/>
    </xf>
    <xf numFmtId="177" fontId="0" fillId="0" borderId="0" xfId="0" applyNumberFormat="1"/>
    <xf numFmtId="177" fontId="21" fillId="0" borderId="0" xfId="0" applyNumberFormat="1" applyFont="1"/>
    <xf numFmtId="0" fontId="0" fillId="0" borderId="4" xfId="0" applyBorder="1" applyAlignment="1">
      <alignment horizontal="center" vertical="center" wrapText="1"/>
    </xf>
    <xf numFmtId="165" fontId="0" fillId="0" borderId="5" xfId="3" applyNumberFormat="1" applyFont="1" applyBorder="1" applyAlignment="1">
      <alignment horizontal="center" vertical="center" wrapText="1"/>
    </xf>
    <xf numFmtId="177" fontId="19" fillId="0" borderId="0" xfId="0" applyNumberFormat="1" applyFont="1"/>
    <xf numFmtId="0" fontId="0" fillId="16" borderId="2" xfId="0" applyFill="1" applyBorder="1" applyAlignment="1">
      <alignment horizontal="left" vertical="center" wrapText="1"/>
    </xf>
    <xf numFmtId="4" fontId="0" fillId="0" borderId="0" xfId="0" applyNumberFormat="1" applyAlignment="1">
      <alignment vertical="center" wrapText="1"/>
    </xf>
    <xf numFmtId="0" fontId="28" fillId="0" borderId="10" xfId="30" applyFont="1" applyBorder="1" applyAlignment="1">
      <alignment horizontal="left" vertical="center" wrapText="1"/>
    </xf>
    <xf numFmtId="0" fontId="28" fillId="0" borderId="10" xfId="30" applyFont="1" applyBorder="1" applyAlignment="1">
      <alignment horizontal="left" vertical="center"/>
    </xf>
    <xf numFmtId="0" fontId="24" fillId="0" borderId="10" xfId="30" applyFont="1" applyBorder="1" applyAlignment="1">
      <alignment horizontal="right" vertical="center"/>
    </xf>
    <xf numFmtId="0" fontId="29" fillId="0" borderId="10" xfId="30" applyFont="1" applyBorder="1" applyAlignment="1">
      <alignment horizontal="left" vertical="center" wrapText="1"/>
    </xf>
    <xf numFmtId="0" fontId="27" fillId="0" borderId="10" xfId="30" applyFont="1" applyBorder="1" applyAlignment="1">
      <alignment horizontal="justify" vertical="center"/>
    </xf>
    <xf numFmtId="0" fontId="24" fillId="0" borderId="10" xfId="30" applyFont="1" applyBorder="1" applyAlignment="1">
      <alignment horizontal="justify" vertical="center"/>
    </xf>
    <xf numFmtId="0" fontId="24" fillId="0" borderId="10" xfId="30" applyFont="1" applyBorder="1" applyAlignment="1">
      <alignment horizontal="left" vertical="center"/>
    </xf>
    <xf numFmtId="0" fontId="27" fillId="0" borderId="10" xfId="30" applyFont="1" applyBorder="1" applyAlignment="1">
      <alignment horizontal="justify" vertical="center" wrapText="1"/>
    </xf>
    <xf numFmtId="0" fontId="23" fillId="0" borderId="0" xfId="30" applyFont="1" applyAlignment="1">
      <alignment horizontal="center" vertical="center" wrapText="1"/>
    </xf>
    <xf numFmtId="0" fontId="23" fillId="0" borderId="0" xfId="30" applyFont="1" applyAlignment="1">
      <alignment horizontal="center" vertical="center"/>
    </xf>
    <xf numFmtId="0" fontId="25" fillId="0" borderId="0" xfId="30" applyFont="1" applyAlignment="1">
      <alignment horizontal="left" vertical="center" wrapText="1"/>
    </xf>
    <xf numFmtId="0" fontId="25" fillId="0" borderId="0" xfId="30" applyFont="1" applyAlignment="1">
      <alignment horizontal="center" vertical="center" wrapText="1"/>
    </xf>
    <xf numFmtId="0" fontId="26" fillId="0" borderId="10" xfId="3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3" xfId="0" applyBorder="1"/>
    <xf numFmtId="0" fontId="19" fillId="1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4" fontId="19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/>
    <xf numFmtId="14" fontId="0" fillId="0" borderId="2" xfId="0" applyNumberFormat="1" applyBorder="1"/>
    <xf numFmtId="0" fontId="19" fillId="0" borderId="2" xfId="0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left" vertical="center" wrapText="1"/>
    </xf>
    <xf numFmtId="166" fontId="19" fillId="0" borderId="2" xfId="0" applyNumberFormat="1" applyFont="1" applyBorder="1" applyAlignment="1">
      <alignment horizontal="left" vertical="center" wrapText="1"/>
    </xf>
    <xf numFmtId="0" fontId="19" fillId="1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/>
    <xf numFmtId="0" fontId="19" fillId="14" borderId="2" xfId="0" applyFont="1" applyFill="1" applyBorder="1" applyAlignment="1">
      <alignment horizontal="center" vertical="center" wrapText="1"/>
    </xf>
    <xf numFmtId="0" fontId="19" fillId="14" borderId="4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19" fillId="0" borderId="6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center" vertical="center" wrapText="1"/>
    </xf>
    <xf numFmtId="0" fontId="0" fillId="10" borderId="2" xfId="0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9" fillId="15" borderId="2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15" borderId="2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horizontal="center" vertical="center" wrapText="1"/>
    </xf>
  </cellXfs>
  <cellStyles count="32">
    <cellStyle name="Accent" xfId="4" xr:uid="{5AD254F4-061B-4864-BB6C-870E090F27D2}"/>
    <cellStyle name="Accent 1" xfId="5" xr:uid="{BFE5574B-AF60-4607-897D-60ADB326173C}"/>
    <cellStyle name="Accent 2" xfId="6" xr:uid="{38672E1F-F188-444F-B585-A96FE3D6C3D8}"/>
    <cellStyle name="Accent 3" xfId="7" xr:uid="{0CE231E6-7A50-458C-B6DF-8CA6C856F498}"/>
    <cellStyle name="Bad" xfId="8" xr:uid="{812FAB78-4F8C-4C13-BB0D-633AA27424A1}"/>
    <cellStyle name="Error" xfId="9" xr:uid="{0EDAD29E-D935-45CC-A17C-164798275E0C}"/>
    <cellStyle name="Excel Built-in Comma" xfId="10" xr:uid="{5F5F379F-DEBB-4262-9EA7-E71FC120A172}"/>
    <cellStyle name="Excel Built-in Currency" xfId="11" xr:uid="{2B4F74EA-1EAC-43B9-98B1-5406A1F54B6C}"/>
    <cellStyle name="Excel Built-in Explanatory Text" xfId="12" xr:uid="{C5E5CB72-16A4-4588-88C2-BA15C449DFCC}"/>
    <cellStyle name="Excel Built-in Explanatory Text 2" xfId="13" xr:uid="{0DFD4328-46E2-4436-BE90-29AE5295755D}"/>
    <cellStyle name="Excel_BuiltIn_Currency" xfId="14" xr:uid="{C09F0422-9C80-4768-B2FF-115C60910FC0}"/>
    <cellStyle name="Footnote" xfId="15" xr:uid="{F8060956-8FE3-4043-8034-8A3723C956D6}"/>
    <cellStyle name="Good" xfId="16" xr:uid="{26FB5708-B4BF-4CAB-8605-D175B60F2371}"/>
    <cellStyle name="Heading" xfId="17" xr:uid="{DF5D5AE1-700B-46FE-8903-3DBDBA437343}"/>
    <cellStyle name="Heading (user)" xfId="18" xr:uid="{86956AE3-744E-446E-871A-1E09FE146DA2}"/>
    <cellStyle name="Heading 1" xfId="19" xr:uid="{DE317EAF-5E48-4B1F-AB86-9DB317F2C3B0}"/>
    <cellStyle name="Heading 2" xfId="20" xr:uid="{2AC5CA66-5641-4496-90AF-84DF5997EE02}"/>
    <cellStyle name="Hyperlink" xfId="21" xr:uid="{610AA3B0-2D07-45BD-AA6C-FA514CD44E58}"/>
    <cellStyle name="Moeda" xfId="1" builtinId="4" customBuiltin="1"/>
    <cellStyle name="Moeda 3" xfId="31" xr:uid="{1E1EF363-8359-47C8-8022-1696E1DE13D3}"/>
    <cellStyle name="Neutral" xfId="22" xr:uid="{9C98F83C-A22E-47F3-B41C-1CD3698149A5}"/>
    <cellStyle name="Normal" xfId="0" builtinId="0" customBuiltin="1"/>
    <cellStyle name="Normal 2" xfId="23" xr:uid="{18F135EB-B70F-4045-949C-C10BBD0B059E}"/>
    <cellStyle name="Normal 3" xfId="30" xr:uid="{672AE0F7-4F5E-406D-9BF0-DDB3C9DFA14E}"/>
    <cellStyle name="Note" xfId="24" xr:uid="{A1BCCD8F-7B3F-4455-BA4D-2CCA54421DBE}"/>
    <cellStyle name="Porcentagem" xfId="2" builtinId="5" customBuiltin="1"/>
    <cellStyle name="Result" xfId="25" xr:uid="{F0D5F68C-4ECA-455B-9145-E7F2DD82AC62}"/>
    <cellStyle name="Result (user)" xfId="26" xr:uid="{AD081B94-8321-4C40-A2DC-5764818C6C28}"/>
    <cellStyle name="Status" xfId="27" xr:uid="{D03E9AFF-9F50-44B4-8CEF-B1DC3DD66E96}"/>
    <cellStyle name="Text" xfId="28" xr:uid="{EEA00B2E-78E6-4205-80E1-490E3A4C057C}"/>
    <cellStyle name="Texto Explicativo" xfId="3" builtinId="53" customBuiltin="1"/>
    <cellStyle name="Warning" xfId="29" xr:uid="{39E28DEB-EB01-46E0-A9D2-F3EC9936A2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765175</xdr:colOff>
      <xdr:row>0</xdr:row>
      <xdr:rowOff>1090083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id="{6758C88B-CEF1-4D69-97CE-FA40E88A985D}"/>
            </a:ext>
          </a:extLst>
        </xdr:cNvPr>
        <xdr:cNvSpPr/>
      </xdr:nvSpPr>
      <xdr:spPr>
        <a:xfrm>
          <a:off x="0" y="0"/>
          <a:ext cx="5765800" cy="1090083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>
          <a:noAutofit/>
        </a:bodyPr>
        <a:lstStyle/>
        <a:p>
          <a:r>
            <a:rPr lang="pt-BR" sz="1400" b="1" i="0" u="none" strike="noStrike" baseline="0">
              <a:solidFill>
                <a:srgbClr val="0070C0"/>
              </a:solidFill>
              <a:latin typeface="ADLaM Display" panose="020F0502020204030204" pitchFamily="2" charset="0"/>
              <a:ea typeface="ADLaM Display" panose="020F0502020204030204" pitchFamily="2" charset="0"/>
              <a:cs typeface="ADLaM Display" panose="020F0502020204030204" pitchFamily="2" charset="0"/>
            </a:rPr>
            <a:t>GRUPO IUPI SERVIÇOS E COMÉRCIO LTDA</a:t>
          </a:r>
          <a:endParaRPr lang="pt-BR" sz="1400" b="1">
            <a:solidFill>
              <a:srgbClr val="0070C0"/>
            </a:solidFill>
            <a:effectLst/>
            <a:latin typeface="ADLaM Display" panose="020F0502020204030204" pitchFamily="2" charset="0"/>
            <a:ea typeface="ADLaM Display" panose="020F0502020204030204" pitchFamily="2" charset="0"/>
            <a:cs typeface="ADLaM Display" panose="020F0502020204030204" pitchFamily="2" charset="0"/>
          </a:endParaRPr>
        </a:p>
        <a:p>
          <a:r>
            <a:rPr lang="pt-BR" sz="1200" b="1">
              <a:solidFill>
                <a:srgbClr val="0070C0"/>
              </a:solidFill>
              <a:effectLst/>
              <a:latin typeface="Aptos Display" panose="020B0004020202020204" pitchFamily="34" charset="0"/>
              <a:ea typeface="Calibri"/>
              <a:cs typeface="Calibri"/>
            </a:rPr>
            <a:t>CNPJ: </a:t>
          </a:r>
          <a:r>
            <a:rPr lang="pt-BR" sz="1200" b="1" i="0" u="none" strike="noStrike" baseline="0">
              <a:solidFill>
                <a:srgbClr val="0070C0"/>
              </a:solidFill>
              <a:latin typeface="Aptos Display" panose="020B0004020202020204" pitchFamily="34" charset="0"/>
              <a:ea typeface="+mn-ea"/>
              <a:cs typeface="+mn-cs"/>
            </a:rPr>
            <a:t>13.364.771/0001-00</a:t>
          </a:r>
          <a:r>
            <a:rPr lang="pt-BR" sz="1200" b="0" i="0" u="none" strike="noStrike" baseline="0">
              <a:solidFill>
                <a:srgbClr val="0070C0"/>
              </a:solidFill>
              <a:latin typeface="Aptos Display" panose="020B0004020202020204" pitchFamily="34" charset="0"/>
              <a:ea typeface="+mn-ea"/>
              <a:cs typeface="+mn-cs"/>
            </a:rPr>
            <a:t>	</a:t>
          </a:r>
        </a:p>
        <a:p>
          <a:pPr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pt-BR" sz="1200" b="1">
              <a:solidFill>
                <a:srgbClr val="0070C0"/>
              </a:solidFill>
              <a:effectLst/>
              <a:latin typeface="Aptos Display" panose="020B0004020202020204" pitchFamily="34" charset="0"/>
              <a:ea typeface="Calibri"/>
              <a:cs typeface="Calibri"/>
            </a:rPr>
            <a:t>Avenida Presidente Vargas, n. 1003</a:t>
          </a:r>
          <a:r>
            <a:rPr lang="pt-BR" sz="1200" b="0" baseline="0">
              <a:solidFill>
                <a:srgbClr val="0070C0"/>
              </a:solidFill>
              <a:effectLst/>
              <a:latin typeface="Aptos Display" panose="020B0004020202020204" pitchFamily="34" charset="0"/>
              <a:ea typeface="Calibri"/>
              <a:cs typeface="Calibri"/>
            </a:rPr>
            <a:t> - </a:t>
          </a:r>
          <a:r>
            <a:rPr lang="pt-BR" sz="1200" b="1">
              <a:solidFill>
                <a:srgbClr val="0070C0"/>
              </a:solidFill>
              <a:effectLst/>
              <a:latin typeface="Aptos Display" panose="020B0004020202020204" pitchFamily="34" charset="0"/>
              <a:ea typeface="Calibri"/>
              <a:cs typeface="Calibri"/>
            </a:rPr>
            <a:t>Centro – Macapá/AP</a:t>
          </a:r>
          <a:r>
            <a:rPr lang="pt-BR" sz="1200" b="0" baseline="0">
              <a:solidFill>
                <a:srgbClr val="0070C0"/>
              </a:solidFill>
              <a:effectLst/>
              <a:latin typeface="Aptos Display" panose="020B0004020202020204" pitchFamily="34" charset="0"/>
              <a:ea typeface="Calibri"/>
              <a:cs typeface="Calibri"/>
            </a:rPr>
            <a:t> - </a:t>
          </a:r>
          <a:r>
            <a:rPr lang="pt-BR" sz="1200" b="1">
              <a:solidFill>
                <a:srgbClr val="0070C0"/>
              </a:solidFill>
              <a:effectLst/>
              <a:latin typeface="Aptos Display" panose="020B0004020202020204" pitchFamily="34" charset="0"/>
              <a:ea typeface="Calibri"/>
              <a:cs typeface="Calibri"/>
            </a:rPr>
            <a:t>CEP 68900-070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200" b="1">
              <a:solidFill>
                <a:srgbClr val="0070C0"/>
              </a:solidFill>
              <a:effectLst/>
              <a:latin typeface="Aptos Display" panose="020B0004020202020204" pitchFamily="34" charset="0"/>
              <a:ea typeface="+mn-ea"/>
              <a:cs typeface="+mn-cs"/>
            </a:rPr>
            <a:t>Telefone:</a:t>
          </a:r>
          <a:r>
            <a:rPr lang="pt-BR" sz="1200" b="1" baseline="0">
              <a:solidFill>
                <a:srgbClr val="0070C0"/>
              </a:solidFill>
              <a:effectLst/>
              <a:latin typeface="Aptos Display" panose="020B0004020202020204" pitchFamily="34" charset="0"/>
              <a:ea typeface="+mn-ea"/>
              <a:cs typeface="+mn-cs"/>
            </a:rPr>
            <a:t> </a:t>
          </a:r>
          <a:r>
            <a:rPr lang="pt-BR" sz="1200" b="1">
              <a:solidFill>
                <a:srgbClr val="0070C0"/>
              </a:solidFill>
              <a:effectLst/>
              <a:latin typeface="Aptos Display" panose="020B0004020202020204" pitchFamily="34" charset="0"/>
              <a:ea typeface="+mn-ea"/>
              <a:cs typeface="+mn-cs"/>
            </a:rPr>
            <a:t>(96) 98115-5600</a:t>
          </a:r>
        </a:p>
      </xdr:txBody>
    </xdr:sp>
    <xdr:clientData/>
  </xdr:twoCellAnchor>
  <xdr:twoCellAnchor editAs="oneCell">
    <xdr:from>
      <xdr:col>3</xdr:col>
      <xdr:colOff>829733</xdr:colOff>
      <xdr:row>0</xdr:row>
      <xdr:rowOff>25400</xdr:rowOff>
    </xdr:from>
    <xdr:to>
      <xdr:col>4</xdr:col>
      <xdr:colOff>1625600</xdr:colOff>
      <xdr:row>0</xdr:row>
      <xdr:rowOff>1101725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D2A6F41-99B6-41B3-97CE-319FF295A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5758" y="25400"/>
          <a:ext cx="2176992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542925</xdr:colOff>
      <xdr:row>6</xdr:row>
      <xdr:rowOff>46053</xdr:rowOff>
    </xdr:to>
    <xdr:pic>
      <xdr:nvPicPr>
        <xdr:cNvPr id="2" name="Imagem 1" descr="Visualização da imagem">
          <a:extLst>
            <a:ext uri="{FF2B5EF4-FFF2-40B4-BE49-F238E27FC236}">
              <a16:creationId xmlns:a16="http://schemas.microsoft.com/office/drawing/2014/main" id="{50380885-7937-49D6-AEB8-3F77835D9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80975"/>
          <a:ext cx="1781175" cy="1255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3</xdr:col>
      <xdr:colOff>676275</xdr:colOff>
      <xdr:row>6</xdr:row>
      <xdr:rowOff>169878</xdr:rowOff>
    </xdr:to>
    <xdr:pic>
      <xdr:nvPicPr>
        <xdr:cNvPr id="2" name="Imagem 1" descr="Visualização da imagem">
          <a:extLst>
            <a:ext uri="{FF2B5EF4-FFF2-40B4-BE49-F238E27FC236}">
              <a16:creationId xmlns:a16="http://schemas.microsoft.com/office/drawing/2014/main" id="{6B4CB565-6E5B-4A1C-8370-0F6DF6F9B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781175" cy="1255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55.152.23\Users\Rosangela.Aquino\AppData\Local\Microsoft\Windows\Temporary%20Internet%20Files\Content.Outlook\CJ0YNHO6\COMERCIAL%20-%20GERAL\FormularioAdmVendas\Planilha%20Aber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Aberta"/>
      <sheetName val="Bas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75434-41B0-42C8-9798-642E96F1C008}">
  <dimension ref="A1:H19"/>
  <sheetViews>
    <sheetView zoomScale="90" zoomScaleNormal="90" workbookViewId="0">
      <selection activeCell="A8" sqref="A8:E8"/>
    </sheetView>
  </sheetViews>
  <sheetFormatPr defaultColWidth="8.125" defaultRowHeight="15.75" x14ac:dyDescent="0.2"/>
  <cols>
    <col min="1" max="1" width="5" style="94" bestFit="1" customWidth="1"/>
    <col min="2" max="2" width="60.625" style="95" customWidth="1"/>
    <col min="3" max="3" width="17" style="95" customWidth="1"/>
    <col min="4" max="4" width="18.125" style="96" customWidth="1"/>
    <col min="5" max="5" width="21.625" style="96" customWidth="1"/>
    <col min="6" max="16384" width="8.125" style="92"/>
  </cols>
  <sheetData>
    <row r="1" spans="1:8" ht="91.5" customHeight="1" x14ac:dyDescent="0.2">
      <c r="A1" s="124"/>
      <c r="B1" s="125"/>
      <c r="C1" s="125"/>
      <c r="D1" s="125"/>
      <c r="E1" s="125"/>
      <c r="H1" s="93"/>
    </row>
    <row r="2" spans="1:8" x14ac:dyDescent="0.2">
      <c r="A2" s="126" t="s">
        <v>0</v>
      </c>
      <c r="B2" s="126"/>
      <c r="C2" s="126"/>
      <c r="D2" s="126"/>
      <c r="E2" s="126"/>
    </row>
    <row r="3" spans="1:8" ht="68.25" customHeight="1" x14ac:dyDescent="0.2">
      <c r="A3" s="126" t="s">
        <v>1</v>
      </c>
      <c r="B3" s="126"/>
      <c r="C3" s="126"/>
      <c r="D3" s="126"/>
      <c r="E3" s="126"/>
    </row>
    <row r="4" spans="1:8" x14ac:dyDescent="0.2">
      <c r="A4" s="127"/>
      <c r="B4" s="127"/>
      <c r="C4" s="127"/>
      <c r="D4" s="127"/>
      <c r="E4" s="127"/>
    </row>
    <row r="5" spans="1:8" ht="20.25" x14ac:dyDescent="0.2">
      <c r="A5" s="128" t="s">
        <v>2</v>
      </c>
      <c r="B5" s="128"/>
      <c r="C5" s="128"/>
      <c r="D5" s="128"/>
      <c r="E5" s="128"/>
    </row>
    <row r="6" spans="1:8" ht="7.5" customHeight="1" x14ac:dyDescent="0.2"/>
    <row r="7" spans="1:8" ht="59.25" customHeight="1" x14ac:dyDescent="0.2">
      <c r="A7" s="123" t="s">
        <v>3</v>
      </c>
      <c r="B7" s="120"/>
      <c r="C7" s="120"/>
      <c r="D7" s="120"/>
      <c r="E7" s="120"/>
    </row>
    <row r="8" spans="1:8" ht="48.75" customHeight="1" x14ac:dyDescent="0.2">
      <c r="A8" s="119" t="s">
        <v>4</v>
      </c>
      <c r="B8" s="119"/>
      <c r="C8" s="119"/>
      <c r="D8" s="119"/>
      <c r="E8" s="119"/>
    </row>
    <row r="9" spans="1:8" s="94" customFormat="1" ht="21" customHeight="1" x14ac:dyDescent="0.2">
      <c r="A9" s="119" t="s">
        <v>5</v>
      </c>
      <c r="B9" s="119"/>
      <c r="C9" s="119"/>
      <c r="D9" s="119"/>
      <c r="E9" s="119"/>
      <c r="F9" s="97"/>
      <c r="G9" s="97"/>
      <c r="H9" s="97"/>
    </row>
    <row r="10" spans="1:8" ht="63" customHeight="1" x14ac:dyDescent="0.2">
      <c r="A10" s="120" t="s">
        <v>6</v>
      </c>
      <c r="B10" s="120"/>
      <c r="C10" s="120"/>
      <c r="D10" s="120"/>
      <c r="E10" s="120"/>
    </row>
    <row r="11" spans="1:8" ht="190.5" customHeight="1" x14ac:dyDescent="0.2">
      <c r="A11" s="121" t="s">
        <v>7</v>
      </c>
      <c r="B11" s="121"/>
      <c r="C11" s="121"/>
      <c r="D11" s="121"/>
      <c r="E11" s="121"/>
    </row>
    <row r="12" spans="1:8" ht="21.95" customHeight="1" x14ac:dyDescent="0.2">
      <c r="A12" s="122" t="s">
        <v>8</v>
      </c>
      <c r="B12" s="122"/>
      <c r="C12" s="122"/>
      <c r="D12" s="122"/>
      <c r="E12" s="122"/>
    </row>
    <row r="13" spans="1:8" ht="73.5" customHeight="1" x14ac:dyDescent="0.2">
      <c r="A13" s="116" t="s">
        <v>9</v>
      </c>
      <c r="B13" s="117"/>
      <c r="C13" s="117"/>
      <c r="D13" s="117"/>
      <c r="E13" s="117"/>
    </row>
    <row r="14" spans="1:8" ht="36.6" customHeight="1" x14ac:dyDescent="0.2">
      <c r="A14" s="116" t="s">
        <v>10</v>
      </c>
      <c r="B14" s="117"/>
      <c r="C14" s="117"/>
      <c r="D14" s="117"/>
      <c r="E14" s="117"/>
    </row>
    <row r="15" spans="1:8" ht="21.95" customHeight="1" x14ac:dyDescent="0.2">
      <c r="A15" s="118" t="s">
        <v>11</v>
      </c>
      <c r="B15" s="118"/>
      <c r="C15" s="118"/>
      <c r="D15" s="118"/>
      <c r="E15" s="118"/>
    </row>
    <row r="16" spans="1:8" x14ac:dyDescent="0.2">
      <c r="A16" s="98"/>
      <c r="B16" s="98"/>
      <c r="C16" s="98"/>
      <c r="D16" s="98"/>
      <c r="E16" s="98"/>
    </row>
    <row r="17" spans="1:5" x14ac:dyDescent="0.2">
      <c r="A17" s="98"/>
      <c r="B17" s="98"/>
      <c r="C17" s="98"/>
      <c r="D17" s="98"/>
      <c r="E17" s="98"/>
    </row>
    <row r="18" spans="1:5" x14ac:dyDescent="0.2">
      <c r="A18" s="98"/>
      <c r="B18" s="98"/>
      <c r="C18" s="98"/>
      <c r="D18" s="98"/>
      <c r="E18" s="98"/>
    </row>
    <row r="19" spans="1:5" ht="21.95" customHeight="1" x14ac:dyDescent="0.2">
      <c r="A19" s="99"/>
      <c r="B19" s="99"/>
      <c r="C19" s="99"/>
      <c r="D19" s="99"/>
      <c r="E19" s="99"/>
    </row>
  </sheetData>
  <mergeCells count="14">
    <mergeCell ref="A7:E7"/>
    <mergeCell ref="A1:E1"/>
    <mergeCell ref="A2:E2"/>
    <mergeCell ref="A3:E3"/>
    <mergeCell ref="A4:E4"/>
    <mergeCell ref="A5:E5"/>
    <mergeCell ref="A14:E14"/>
    <mergeCell ref="A15:E15"/>
    <mergeCell ref="A8:E8"/>
    <mergeCell ref="A9:E9"/>
    <mergeCell ref="A10:E10"/>
    <mergeCell ref="A11:E11"/>
    <mergeCell ref="A12:E12"/>
    <mergeCell ref="A13:E13"/>
  </mergeCells>
  <printOptions horizontalCentered="1"/>
  <pageMargins left="0.31496062992125984" right="0.31496062992125984" top="0.31496062992125984" bottom="0.34" header="0.31496062992125984" footer="0.31496062992125984"/>
  <pageSetup paperSize="9" scale="6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118A4-3BFD-4F8B-8525-1873DF7383D8}">
  <sheetPr>
    <tabColor rgb="FF843C0B"/>
  </sheetPr>
  <dimension ref="B2:O24"/>
  <sheetViews>
    <sheetView showGridLines="0" topLeftCell="B5" zoomScaleNormal="100" workbookViewId="0">
      <selection activeCell="E2" sqref="E2:G2"/>
    </sheetView>
  </sheetViews>
  <sheetFormatPr defaultColWidth="9" defaultRowHeight="14.25" x14ac:dyDescent="0.2"/>
  <cols>
    <col min="1" max="1" width="1.625" style="1" customWidth="1"/>
    <col min="2" max="2" width="7.25" style="1" customWidth="1"/>
    <col min="3" max="3" width="9" style="1" customWidth="1"/>
    <col min="4" max="4" width="8.5" style="1" customWidth="1"/>
    <col min="5" max="5" width="21.25" style="1" customWidth="1"/>
    <col min="6" max="6" width="14.625" style="1" customWidth="1"/>
    <col min="7" max="7" width="12.5" style="1" customWidth="1"/>
    <col min="8" max="8" width="14.25" style="1" customWidth="1"/>
    <col min="9" max="9" width="12.375" style="1" customWidth="1"/>
    <col min="10" max="10" width="16.125" style="1" customWidth="1"/>
    <col min="11" max="11" width="17.5" style="1" customWidth="1"/>
    <col min="12" max="12" width="16.75" style="1" hidden="1" customWidth="1"/>
    <col min="13" max="13" width="12.75" style="1" hidden="1" customWidth="1"/>
    <col min="14" max="15" width="10.75" style="1" hidden="1" customWidth="1"/>
    <col min="16" max="960" width="10.75" style="1" customWidth="1"/>
    <col min="961" max="961" width="9" style="1" customWidth="1"/>
    <col min="962" max="16384" width="9" style="1"/>
  </cols>
  <sheetData>
    <row r="2" spans="2:13" ht="38.25" customHeight="1" x14ac:dyDescent="0.2">
      <c r="E2" s="129" t="s">
        <v>218</v>
      </c>
      <c r="F2" s="129"/>
      <c r="G2" s="129"/>
    </row>
    <row r="6" spans="2:13" customFormat="1" x14ac:dyDescent="0.2">
      <c r="B6" s="1"/>
      <c r="C6" s="1"/>
      <c r="D6" s="1"/>
      <c r="E6" s="1"/>
      <c r="F6" s="1"/>
      <c r="G6" s="1"/>
      <c r="H6" s="1"/>
      <c r="I6" s="1"/>
      <c r="J6" s="1"/>
    </row>
    <row r="7" spans="2:13" customFormat="1" ht="15" customHeight="1" x14ac:dyDescent="0.2">
      <c r="B7" s="129"/>
      <c r="C7" s="129"/>
      <c r="D7" s="129"/>
      <c r="E7" s="129"/>
      <c r="F7" s="129"/>
      <c r="G7" s="129"/>
      <c r="H7" s="129"/>
      <c r="I7" s="129"/>
      <c r="J7" s="129"/>
    </row>
    <row r="8" spans="2:13" customFormat="1" ht="15" customHeight="1" x14ac:dyDescent="0.2">
      <c r="B8" s="129" t="s">
        <v>12</v>
      </c>
      <c r="C8" s="129"/>
      <c r="D8" s="129"/>
      <c r="E8" s="129"/>
      <c r="F8" s="129"/>
      <c r="G8" s="129"/>
      <c r="H8" s="129"/>
      <c r="I8" s="129"/>
      <c r="J8" s="129"/>
    </row>
    <row r="10" spans="2:13" customFormat="1" ht="45" x14ac:dyDescent="0.2">
      <c r="B10" s="3" t="s">
        <v>13</v>
      </c>
      <c r="C10" s="3" t="s">
        <v>14</v>
      </c>
      <c r="D10" s="3" t="s">
        <v>15</v>
      </c>
      <c r="E10" s="3" t="s">
        <v>16</v>
      </c>
      <c r="F10" s="3" t="s">
        <v>17</v>
      </c>
      <c r="G10" s="3" t="s">
        <v>18</v>
      </c>
      <c r="H10" s="3" t="s">
        <v>19</v>
      </c>
      <c r="I10" s="3" t="s">
        <v>20</v>
      </c>
      <c r="J10" s="103" t="s">
        <v>21</v>
      </c>
      <c r="K10" s="106" t="s">
        <v>22</v>
      </c>
    </row>
    <row r="11" spans="2:13" customFormat="1" ht="24.95" customHeight="1" x14ac:dyDescent="0.2">
      <c r="B11" s="8" t="s">
        <v>23</v>
      </c>
      <c r="C11" s="4">
        <v>8729</v>
      </c>
      <c r="D11" s="4" t="s">
        <v>24</v>
      </c>
      <c r="E11" s="5" t="s">
        <v>25</v>
      </c>
      <c r="F11" s="6">
        <f>'1_Recepcionista'!H122</f>
        <v>7578.88</v>
      </c>
      <c r="G11" s="4">
        <v>1</v>
      </c>
      <c r="H11" s="7">
        <f>F11*G11</f>
        <v>7578.88</v>
      </c>
      <c r="I11" s="8">
        <v>4</v>
      </c>
      <c r="J11" s="104">
        <f>H11*I11</f>
        <v>30315.52</v>
      </c>
      <c r="K11" s="108">
        <f t="shared" ref="K11" si="0">J11*12</f>
        <v>363786.23999999999</v>
      </c>
      <c r="L11" s="109">
        <f>K11*5</f>
        <v>1818931.2</v>
      </c>
      <c r="M11" s="110">
        <f>L11/I11</f>
        <v>454732.79999999999</v>
      </c>
    </row>
    <row r="12" spans="2:13" customFormat="1" ht="15" customHeight="1" x14ac:dyDescent="0.25">
      <c r="B12" s="130" t="s">
        <v>26</v>
      </c>
      <c r="C12" s="131"/>
      <c r="D12" s="131"/>
      <c r="E12" s="131"/>
      <c r="F12" s="131"/>
      <c r="G12" s="131"/>
      <c r="H12" s="131"/>
      <c r="I12" s="132"/>
      <c r="J12" s="105">
        <f>SUM(J11:J11)</f>
        <v>30315.52</v>
      </c>
      <c r="K12" s="107">
        <f>SUM(K11:K11)</f>
        <v>363786.23999999999</v>
      </c>
    </row>
    <row r="13" spans="2:13" customFormat="1" ht="15" x14ac:dyDescent="0.25">
      <c r="B13" s="133" t="s">
        <v>27</v>
      </c>
      <c r="C13" s="133"/>
      <c r="D13" s="133"/>
      <c r="E13" s="133"/>
      <c r="F13" s="133"/>
      <c r="G13" s="133"/>
      <c r="H13" s="133"/>
      <c r="I13" s="133"/>
      <c r="J13" s="7">
        <f>J12*12</f>
        <v>363786.23999999999</v>
      </c>
      <c r="K13" s="113"/>
    </row>
    <row r="14" spans="2:13" customFormat="1" x14ac:dyDescent="0.2">
      <c r="B14" s="1"/>
      <c r="C14" s="1"/>
      <c r="D14" s="1"/>
      <c r="E14" s="1"/>
      <c r="F14" s="1"/>
      <c r="G14" s="1"/>
      <c r="H14" s="9"/>
      <c r="I14" s="1"/>
      <c r="J14" s="1"/>
    </row>
    <row r="16" spans="2:13" customFormat="1" x14ac:dyDescent="0.2">
      <c r="H16" s="109"/>
    </row>
    <row r="17" spans="8:8" customFormat="1" x14ac:dyDescent="0.2">
      <c r="H17" s="109"/>
    </row>
    <row r="18" spans="8:8" customFormat="1" ht="24.95" customHeight="1" x14ac:dyDescent="0.2"/>
    <row r="19" spans="8:8" customFormat="1" ht="24.95" customHeight="1" x14ac:dyDescent="0.2"/>
    <row r="20" spans="8:8" customFormat="1" ht="24.95" customHeight="1" x14ac:dyDescent="0.2"/>
    <row r="21" spans="8:8" customFormat="1" ht="24.95" customHeight="1" x14ac:dyDescent="0.2"/>
    <row r="22" spans="8:8" customFormat="1" ht="24.95" customHeight="1" x14ac:dyDescent="0.2"/>
    <row r="23" spans="8:8" customFormat="1" ht="24.95" customHeight="1" x14ac:dyDescent="0.2"/>
    <row r="24" spans="8:8" customFormat="1" ht="24.95" customHeight="1" x14ac:dyDescent="0.2"/>
  </sheetData>
  <mergeCells count="5">
    <mergeCell ref="B7:J7"/>
    <mergeCell ref="B8:J8"/>
    <mergeCell ref="B12:I12"/>
    <mergeCell ref="B13:I13"/>
    <mergeCell ref="E2:G2"/>
  </mergeCells>
  <printOptions horizontalCentered="1"/>
  <pageMargins left="0.19685039370078702" right="0.19685039370078702" top="1.1811023622047241" bottom="1.1811023622047241" header="0.511811023622047" footer="0.511811023622047"/>
  <pageSetup paperSize="9" scale="80" fitToWidth="0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05A30-63AB-4E64-88B4-A46BBAD9DAC3}">
  <sheetPr>
    <tabColor rgb="FFFFFF00"/>
  </sheetPr>
  <dimension ref="A1:AD1048568"/>
  <sheetViews>
    <sheetView tabSelected="1" workbookViewId="0">
      <selection activeCell="B6" sqref="B6:H6"/>
    </sheetView>
  </sheetViews>
  <sheetFormatPr defaultColWidth="9" defaultRowHeight="14.25" x14ac:dyDescent="0.2"/>
  <cols>
    <col min="1" max="1" width="1.625" style="1" customWidth="1"/>
    <col min="2" max="2" width="6.5" style="1" customWidth="1"/>
    <col min="3" max="3" width="13.5" style="1" customWidth="1"/>
    <col min="4" max="4" width="18.375" style="1" customWidth="1"/>
    <col min="5" max="5" width="21.375" style="1" customWidth="1"/>
    <col min="6" max="6" width="18.25" style="1" customWidth="1"/>
    <col min="7" max="7" width="18.625" style="1" customWidth="1"/>
    <col min="8" max="8" width="15.125" style="1" customWidth="1"/>
    <col min="9" max="9" width="40.375" style="10" customWidth="1"/>
    <col min="10" max="10" width="16.125" style="1" customWidth="1"/>
    <col min="11" max="11" width="31.75" style="1" customWidth="1"/>
    <col min="12" max="12" width="3.875" style="1" customWidth="1"/>
    <col min="13" max="13" width="8.375" style="1" customWidth="1"/>
    <col min="14" max="14" width="11.875" style="1" customWidth="1"/>
    <col min="15" max="15" width="14.25" style="1" customWidth="1"/>
    <col min="16" max="16" width="11.75" style="1" customWidth="1"/>
    <col min="17" max="17" width="9" style="1" customWidth="1"/>
    <col min="18" max="18" width="10.25" style="1" customWidth="1"/>
    <col min="19" max="1025" width="8.375" style="1" customWidth="1"/>
    <col min="1026" max="1026" width="9" style="1" customWidth="1"/>
    <col min="1027" max="16384" width="9" style="1"/>
  </cols>
  <sheetData>
    <row r="1" spans="1:30" ht="12.75" customHeight="1" x14ac:dyDescent="0.2">
      <c r="B1" s="129" t="s">
        <v>28</v>
      </c>
      <c r="C1" s="129"/>
      <c r="D1" s="129"/>
      <c r="E1" s="129"/>
      <c r="F1" s="129"/>
      <c r="G1" s="129"/>
      <c r="H1" s="129"/>
    </row>
    <row r="2" spans="1:30" ht="12.75" customHeight="1" x14ac:dyDescent="0.2">
      <c r="B2" s="129"/>
      <c r="C2" s="129"/>
      <c r="D2" s="129"/>
      <c r="E2" s="129"/>
      <c r="F2" s="129"/>
      <c r="G2" s="129"/>
      <c r="H2" s="129"/>
    </row>
    <row r="3" spans="1:30" s="11" customFormat="1" ht="18.399999999999999" customHeight="1" x14ac:dyDescent="0.2">
      <c r="A3" s="1"/>
      <c r="B3" s="138" t="s">
        <v>29</v>
      </c>
      <c r="C3" s="138"/>
      <c r="D3" s="138"/>
      <c r="E3" s="138"/>
      <c r="F3" s="138"/>
      <c r="G3" s="136" t="s">
        <v>30</v>
      </c>
      <c r="H3" s="136"/>
      <c r="I3" s="1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s="11" customFormat="1" ht="18.399999999999999" customHeight="1" x14ac:dyDescent="0.2">
      <c r="A4" s="1"/>
      <c r="B4" s="138" t="s">
        <v>31</v>
      </c>
      <c r="C4" s="138"/>
      <c r="D4" s="138"/>
      <c r="E4" s="138"/>
      <c r="F4" s="138"/>
      <c r="G4" s="139" t="s">
        <v>32</v>
      </c>
      <c r="H4" s="139"/>
      <c r="I4" s="1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s="11" customFormat="1" ht="18.399999999999999" customHeight="1" x14ac:dyDescent="0.2">
      <c r="A5" s="1"/>
      <c r="B5" s="138" t="s">
        <v>33</v>
      </c>
      <c r="C5" s="138"/>
      <c r="D5" s="138"/>
      <c r="E5" s="138"/>
      <c r="F5" s="138"/>
      <c r="G5" s="140" t="s">
        <v>219</v>
      </c>
      <c r="H5" s="139"/>
      <c r="I5" s="1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.399999999999999" customHeight="1" x14ac:dyDescent="0.2">
      <c r="B6" s="134"/>
      <c r="C6" s="134"/>
      <c r="D6" s="134"/>
      <c r="E6" s="134"/>
      <c r="F6" s="134"/>
      <c r="G6" s="134"/>
      <c r="H6" s="134"/>
    </row>
    <row r="7" spans="1:30" ht="18.399999999999999" customHeight="1" x14ac:dyDescent="0.2">
      <c r="B7" s="135" t="s">
        <v>34</v>
      </c>
      <c r="C7" s="135"/>
      <c r="D7" s="135"/>
      <c r="E7" s="135"/>
      <c r="F7" s="135"/>
      <c r="G7" s="135"/>
      <c r="H7" s="135"/>
    </row>
    <row r="8" spans="1:30" ht="18.399999999999999" customHeight="1" x14ac:dyDescent="0.2">
      <c r="B8" s="4" t="s">
        <v>0</v>
      </c>
      <c r="C8" s="136" t="s">
        <v>35</v>
      </c>
      <c r="D8" s="136"/>
      <c r="E8" s="136"/>
      <c r="F8" s="136"/>
      <c r="G8" s="137" t="s">
        <v>36</v>
      </c>
      <c r="H8" s="137"/>
    </row>
    <row r="9" spans="1:30" ht="18.399999999999999" customHeight="1" x14ac:dyDescent="0.2">
      <c r="B9" s="4" t="s">
        <v>37</v>
      </c>
      <c r="C9" s="136" t="s">
        <v>38</v>
      </c>
      <c r="D9" s="136"/>
      <c r="E9" s="136"/>
      <c r="F9" s="136"/>
      <c r="G9" s="138" t="s">
        <v>39</v>
      </c>
      <c r="H9" s="138"/>
      <c r="I9" s="2"/>
    </row>
    <row r="10" spans="1:30" ht="18.399999999999999" customHeight="1" x14ac:dyDescent="0.2">
      <c r="B10" s="4" t="s">
        <v>40</v>
      </c>
      <c r="C10" s="136" t="s">
        <v>41</v>
      </c>
      <c r="D10" s="136"/>
      <c r="E10" s="136"/>
      <c r="F10" s="136"/>
      <c r="G10" s="138" t="s">
        <v>42</v>
      </c>
      <c r="H10" s="138"/>
      <c r="I10" s="2"/>
    </row>
    <row r="11" spans="1:30" ht="18.399999999999999" customHeight="1" x14ac:dyDescent="0.2">
      <c r="B11" s="4" t="s">
        <v>43</v>
      </c>
      <c r="C11" s="136" t="s">
        <v>44</v>
      </c>
      <c r="D11" s="136"/>
      <c r="E11" s="136"/>
      <c r="F11" s="136"/>
      <c r="G11" s="138" t="s">
        <v>45</v>
      </c>
      <c r="H11" s="138"/>
      <c r="I11" s="2"/>
    </row>
    <row r="12" spans="1:30" ht="18.399999999999999" customHeight="1" x14ac:dyDescent="0.2">
      <c r="B12" s="134"/>
      <c r="C12" s="134"/>
      <c r="D12" s="134"/>
      <c r="E12" s="134"/>
      <c r="F12" s="134"/>
      <c r="G12" s="134"/>
      <c r="H12" s="134"/>
    </row>
    <row r="13" spans="1:30" ht="18.399999999999999" customHeight="1" x14ac:dyDescent="0.2">
      <c r="B13" s="135" t="s">
        <v>46</v>
      </c>
      <c r="C13" s="135"/>
      <c r="D13" s="135"/>
      <c r="E13" s="135"/>
      <c r="F13" s="135"/>
      <c r="G13" s="135"/>
      <c r="H13" s="135"/>
    </row>
    <row r="14" spans="1:30" ht="18.399999999999999" customHeight="1" x14ac:dyDescent="0.2">
      <c r="B14" s="141" t="s">
        <v>16</v>
      </c>
      <c r="C14" s="141"/>
      <c r="D14" s="141"/>
      <c r="E14" s="141" t="s">
        <v>47</v>
      </c>
      <c r="F14" s="141"/>
      <c r="G14" s="141" t="s">
        <v>48</v>
      </c>
      <c r="H14" s="141"/>
    </row>
    <row r="15" spans="1:30" ht="18.399999999999999" customHeight="1" x14ac:dyDescent="0.2">
      <c r="B15" s="141" t="s">
        <v>25</v>
      </c>
      <c r="C15" s="141"/>
      <c r="D15" s="141"/>
      <c r="E15" s="141" t="s">
        <v>49</v>
      </c>
      <c r="F15" s="141"/>
      <c r="G15" s="141">
        <v>4</v>
      </c>
      <c r="H15" s="141"/>
      <c r="I15" s="2"/>
    </row>
    <row r="16" spans="1:30" ht="18.399999999999999" customHeight="1" x14ac:dyDescent="0.2">
      <c r="B16" s="134"/>
      <c r="C16" s="134"/>
      <c r="D16" s="134"/>
      <c r="E16" s="134"/>
      <c r="F16" s="134"/>
      <c r="G16" s="134"/>
      <c r="H16" s="134"/>
    </row>
    <row r="17" spans="2:10" ht="18.399999999999999" customHeight="1" x14ac:dyDescent="0.2">
      <c r="B17" s="135" t="s">
        <v>50</v>
      </c>
      <c r="C17" s="135"/>
      <c r="D17" s="135"/>
      <c r="E17" s="135"/>
      <c r="F17" s="135"/>
      <c r="G17" s="135"/>
      <c r="H17" s="135"/>
    </row>
    <row r="18" spans="2:10" ht="18.399999999999999" customHeight="1" x14ac:dyDescent="0.2">
      <c r="B18" s="144" t="s">
        <v>51</v>
      </c>
      <c r="C18" s="144"/>
      <c r="D18" s="144"/>
      <c r="E18" s="144"/>
      <c r="F18" s="144"/>
      <c r="G18" s="144"/>
      <c r="H18" s="144"/>
    </row>
    <row r="19" spans="2:10" ht="18.399999999999999" customHeight="1" x14ac:dyDescent="0.2">
      <c r="B19" s="4">
        <v>1</v>
      </c>
      <c r="C19" s="136" t="s">
        <v>52</v>
      </c>
      <c r="D19" s="136"/>
      <c r="E19" s="136"/>
      <c r="F19" s="136"/>
      <c r="G19" s="138" t="str">
        <f>B15</f>
        <v>Recepcionista</v>
      </c>
      <c r="H19" s="138"/>
      <c r="I19" s="2"/>
    </row>
    <row r="20" spans="2:10" ht="18.399999999999999" customHeight="1" x14ac:dyDescent="0.2">
      <c r="B20" s="4">
        <v>2</v>
      </c>
      <c r="C20" s="136" t="s">
        <v>53</v>
      </c>
      <c r="D20" s="136"/>
      <c r="E20" s="136"/>
      <c r="F20" s="136"/>
      <c r="G20" s="138" t="s">
        <v>54</v>
      </c>
      <c r="H20" s="138"/>
      <c r="I20" s="2"/>
    </row>
    <row r="21" spans="2:10" ht="18.399999999999999" customHeight="1" x14ac:dyDescent="0.2">
      <c r="B21" s="4">
        <v>3</v>
      </c>
      <c r="C21" s="136" t="s">
        <v>55</v>
      </c>
      <c r="D21" s="136"/>
      <c r="E21" s="136"/>
      <c r="F21" s="136"/>
      <c r="G21" s="142">
        <v>2405.96</v>
      </c>
      <c r="H21" s="142"/>
      <c r="I21" s="2"/>
    </row>
    <row r="22" spans="2:10" ht="18.399999999999999" customHeight="1" x14ac:dyDescent="0.2">
      <c r="B22" s="4">
        <v>4</v>
      </c>
      <c r="C22" s="136" t="s">
        <v>56</v>
      </c>
      <c r="D22" s="136"/>
      <c r="E22" s="136"/>
      <c r="F22" s="136"/>
      <c r="G22" s="138" t="str">
        <f>B15</f>
        <v>Recepcionista</v>
      </c>
      <c r="H22" s="138"/>
      <c r="I22" s="2"/>
    </row>
    <row r="23" spans="2:10" ht="18.399999999999999" customHeight="1" x14ac:dyDescent="0.2">
      <c r="B23" s="4">
        <v>5</v>
      </c>
      <c r="C23" s="136" t="s">
        <v>57</v>
      </c>
      <c r="D23" s="136"/>
      <c r="E23" s="136"/>
      <c r="F23" s="136"/>
      <c r="G23" s="143">
        <v>45292</v>
      </c>
      <c r="H23" s="143"/>
      <c r="I23" s="2"/>
    </row>
    <row r="24" spans="2:10" ht="18.399999999999999" customHeight="1" x14ac:dyDescent="0.2">
      <c r="B24" s="134"/>
      <c r="C24" s="134"/>
      <c r="D24" s="134"/>
      <c r="E24" s="134"/>
      <c r="F24" s="134"/>
      <c r="G24" s="134"/>
      <c r="H24" s="134"/>
    </row>
    <row r="25" spans="2:10" ht="18.399999999999999" customHeight="1" x14ac:dyDescent="0.2">
      <c r="B25" s="135" t="s">
        <v>58</v>
      </c>
      <c r="C25" s="135"/>
      <c r="D25" s="135" t="s">
        <v>59</v>
      </c>
      <c r="E25" s="135"/>
      <c r="F25" s="135"/>
      <c r="G25" s="135"/>
      <c r="H25" s="12" t="s">
        <v>60</v>
      </c>
    </row>
    <row r="26" spans="2:10" ht="18.399999999999999" customHeight="1" x14ac:dyDescent="0.2">
      <c r="B26" s="4" t="s">
        <v>0</v>
      </c>
      <c r="C26" s="145" t="s">
        <v>61</v>
      </c>
      <c r="D26" s="145"/>
      <c r="E26" s="145"/>
      <c r="F26" s="145"/>
      <c r="G26" s="13"/>
      <c r="H26" s="14">
        <f>G21</f>
        <v>2405.96</v>
      </c>
      <c r="I26" s="2"/>
      <c r="J26" s="15"/>
    </row>
    <row r="27" spans="2:10" ht="18.399999999999999" customHeight="1" x14ac:dyDescent="0.2">
      <c r="B27" s="4" t="s">
        <v>37</v>
      </c>
      <c r="C27" s="145" t="s">
        <v>62</v>
      </c>
      <c r="D27" s="145"/>
      <c r="E27" s="145"/>
      <c r="F27" s="145"/>
      <c r="G27" s="16"/>
      <c r="H27" s="14">
        <v>0</v>
      </c>
      <c r="J27" s="15"/>
    </row>
    <row r="28" spans="2:10" ht="18.399999999999999" customHeight="1" x14ac:dyDescent="0.2">
      <c r="B28" s="4" t="s">
        <v>40</v>
      </c>
      <c r="C28" s="145" t="s">
        <v>63</v>
      </c>
      <c r="D28" s="145"/>
      <c r="E28" s="145"/>
      <c r="F28" s="145"/>
      <c r="G28" s="16"/>
      <c r="H28" s="14">
        <v>0</v>
      </c>
    </row>
    <row r="29" spans="2:10" ht="18.399999999999999" customHeight="1" x14ac:dyDescent="0.2">
      <c r="B29" s="4" t="s">
        <v>43</v>
      </c>
      <c r="C29" s="145" t="s">
        <v>64</v>
      </c>
      <c r="D29" s="145"/>
      <c r="E29" s="145"/>
      <c r="F29" s="145"/>
      <c r="G29" s="16"/>
      <c r="H29" s="14">
        <v>0</v>
      </c>
    </row>
    <row r="30" spans="2:10" x14ac:dyDescent="0.2">
      <c r="B30" s="4" t="s">
        <v>65</v>
      </c>
      <c r="C30" s="145" t="s">
        <v>66</v>
      </c>
      <c r="D30" s="145"/>
      <c r="E30" s="145"/>
      <c r="F30" s="145"/>
      <c r="G30" s="16"/>
      <c r="H30" s="14">
        <v>0</v>
      </c>
    </row>
    <row r="31" spans="2:10" customFormat="1" x14ac:dyDescent="0.2">
      <c r="B31" s="4" t="s">
        <v>67</v>
      </c>
      <c r="C31" s="145" t="s">
        <v>68</v>
      </c>
      <c r="D31" s="145"/>
      <c r="E31" s="145"/>
      <c r="F31" s="145"/>
      <c r="G31" s="17"/>
      <c r="H31" s="14">
        <f>H26*G31</f>
        <v>0</v>
      </c>
      <c r="I31" s="18"/>
    </row>
    <row r="32" spans="2:10" ht="18.399999999999999" customHeight="1" x14ac:dyDescent="0.2">
      <c r="B32" s="146" t="s">
        <v>69</v>
      </c>
      <c r="C32" s="146"/>
      <c r="D32" s="146"/>
      <c r="E32" s="146"/>
      <c r="F32" s="146"/>
      <c r="G32" s="19"/>
      <c r="H32" s="20">
        <f>SUM(H26:H31)</f>
        <v>2405.96</v>
      </c>
      <c r="I32" s="21"/>
    </row>
    <row r="33" spans="2:17" ht="18.399999999999999" customHeight="1" x14ac:dyDescent="0.2">
      <c r="B33" s="134"/>
      <c r="C33" s="134"/>
      <c r="D33" s="134"/>
      <c r="E33" s="134"/>
      <c r="F33" s="134"/>
      <c r="G33" s="134"/>
      <c r="H33" s="134"/>
    </row>
    <row r="34" spans="2:17" ht="18.399999999999999" customHeight="1" x14ac:dyDescent="0.2">
      <c r="B34" s="135" t="s">
        <v>70</v>
      </c>
      <c r="C34" s="135"/>
      <c r="D34" s="135" t="s">
        <v>71</v>
      </c>
      <c r="E34" s="135"/>
      <c r="F34" s="135"/>
      <c r="G34" s="135"/>
      <c r="H34" s="135"/>
    </row>
    <row r="35" spans="2:17" ht="18.399999999999999" customHeight="1" x14ac:dyDescent="0.2">
      <c r="B35" s="134"/>
      <c r="C35" s="134"/>
      <c r="D35" s="134"/>
      <c r="E35" s="134"/>
      <c r="F35" s="134"/>
      <c r="G35" s="134"/>
      <c r="H35" s="134"/>
      <c r="K35" s="22"/>
    </row>
    <row r="36" spans="2:17" ht="18.399999999999999" customHeight="1" x14ac:dyDescent="0.2">
      <c r="B36" s="135" t="s">
        <v>72</v>
      </c>
      <c r="C36" s="135"/>
      <c r="D36" s="135" t="s">
        <v>73</v>
      </c>
      <c r="E36" s="135"/>
      <c r="F36" s="135"/>
      <c r="G36" s="12" t="s">
        <v>74</v>
      </c>
      <c r="H36" s="12" t="s">
        <v>75</v>
      </c>
    </row>
    <row r="37" spans="2:17" ht="18.399999999999999" customHeight="1" x14ac:dyDescent="0.2">
      <c r="B37" s="4" t="s">
        <v>0</v>
      </c>
      <c r="C37" s="136" t="s">
        <v>76</v>
      </c>
      <c r="D37" s="136"/>
      <c r="E37" s="136"/>
      <c r="F37" s="136"/>
      <c r="G37" s="23">
        <v>8.3299999999999999E-2</v>
      </c>
      <c r="H37" s="24">
        <f>G37*H32</f>
        <v>200.42</v>
      </c>
      <c r="I37" s="2"/>
    </row>
    <row r="38" spans="2:17" ht="18.399999999999999" customHeight="1" x14ac:dyDescent="0.2">
      <c r="B38" s="4" t="s">
        <v>37</v>
      </c>
      <c r="C38" s="136" t="s">
        <v>77</v>
      </c>
      <c r="D38" s="136"/>
      <c r="E38" s="136"/>
      <c r="F38" s="136"/>
      <c r="G38" s="23">
        <v>0.121</v>
      </c>
      <c r="H38" s="24">
        <f>G38*H32</f>
        <v>291.12</v>
      </c>
      <c r="I38" s="2"/>
    </row>
    <row r="39" spans="2:17" ht="18.399999999999999" customHeight="1" x14ac:dyDescent="0.2">
      <c r="B39" s="135" t="s">
        <v>69</v>
      </c>
      <c r="C39" s="135"/>
      <c r="D39" s="135"/>
      <c r="E39" s="135"/>
      <c r="F39" s="135"/>
      <c r="G39" s="25">
        <f>SUM(G37:G38)</f>
        <v>0.20430000000000001</v>
      </c>
      <c r="H39" s="26">
        <f>SUM(H37:H38)</f>
        <v>491.54</v>
      </c>
      <c r="I39" s="21"/>
    </row>
    <row r="40" spans="2:17" ht="18.399999999999999" customHeight="1" x14ac:dyDescent="0.2">
      <c r="B40" s="134"/>
      <c r="C40" s="134"/>
      <c r="D40" s="134"/>
      <c r="E40" s="134"/>
      <c r="F40" s="134"/>
      <c r="G40" s="134"/>
      <c r="H40" s="134"/>
    </row>
    <row r="41" spans="2:17" ht="26.85" customHeight="1" x14ac:dyDescent="0.2">
      <c r="B41" s="135" t="s">
        <v>78</v>
      </c>
      <c r="C41" s="135"/>
      <c r="D41" s="135" t="s">
        <v>79</v>
      </c>
      <c r="E41" s="135"/>
      <c r="F41" s="135"/>
      <c r="G41" s="12" t="s">
        <v>74</v>
      </c>
      <c r="H41" s="12" t="s">
        <v>75</v>
      </c>
      <c r="K41" s="27"/>
      <c r="L41" s="28"/>
      <c r="M41" s="28"/>
      <c r="N41" s="28"/>
      <c r="O41" s="29"/>
      <c r="P41" s="30"/>
      <c r="Q41" s="28"/>
    </row>
    <row r="42" spans="2:17" ht="18.399999999999999" customHeight="1" x14ac:dyDescent="0.2">
      <c r="B42" s="4" t="s">
        <v>0</v>
      </c>
      <c r="C42" s="136" t="s">
        <v>80</v>
      </c>
      <c r="D42" s="136"/>
      <c r="E42" s="136"/>
      <c r="F42" s="136"/>
      <c r="G42" s="23">
        <v>0.2</v>
      </c>
      <c r="H42" s="24">
        <f>G42*(H$32+H$39)</f>
        <v>579.5</v>
      </c>
      <c r="I42" s="2"/>
      <c r="J42" s="31"/>
      <c r="L42" s="28"/>
      <c r="M42" s="28"/>
      <c r="N42" s="28"/>
      <c r="O42" s="28"/>
      <c r="P42" s="32"/>
      <c r="Q42" s="28"/>
    </row>
    <row r="43" spans="2:17" ht="18.399999999999999" customHeight="1" x14ac:dyDescent="0.2">
      <c r="B43" s="4" t="s">
        <v>37</v>
      </c>
      <c r="C43" s="136" t="s">
        <v>81</v>
      </c>
      <c r="D43" s="136"/>
      <c r="E43" s="136"/>
      <c r="F43" s="136"/>
      <c r="G43" s="23">
        <v>2.5000000000000001E-2</v>
      </c>
      <c r="H43" s="24">
        <f t="shared" ref="H43:H49" si="0">G43*(H$32+H$39)</f>
        <v>72.44</v>
      </c>
      <c r="I43" s="2"/>
      <c r="J43" s="31"/>
      <c r="K43" s="27"/>
      <c r="L43" s="28"/>
      <c r="M43" s="28"/>
      <c r="N43" s="28"/>
      <c r="O43" s="28"/>
      <c r="P43" s="28"/>
      <c r="Q43" s="28"/>
    </row>
    <row r="44" spans="2:17" ht="32.25" customHeight="1" x14ac:dyDescent="0.2">
      <c r="B44" s="4" t="s">
        <v>40</v>
      </c>
      <c r="C44" s="145" t="s">
        <v>82</v>
      </c>
      <c r="D44" s="147"/>
      <c r="E44" s="147"/>
      <c r="F44" s="148"/>
      <c r="G44" s="102">
        <v>0.02</v>
      </c>
      <c r="H44" s="24">
        <f t="shared" si="0"/>
        <v>57.95</v>
      </c>
      <c r="I44" s="2"/>
      <c r="J44" s="31"/>
      <c r="L44" s="28"/>
      <c r="M44" s="33"/>
      <c r="N44" s="28"/>
      <c r="O44" s="28"/>
      <c r="P44" s="34"/>
      <c r="Q44" s="28"/>
    </row>
    <row r="45" spans="2:17" ht="18.399999999999999" customHeight="1" x14ac:dyDescent="0.2">
      <c r="B45" s="4" t="s">
        <v>43</v>
      </c>
      <c r="C45" s="136" t="s">
        <v>83</v>
      </c>
      <c r="D45" s="136"/>
      <c r="E45" s="136"/>
      <c r="F45" s="136"/>
      <c r="G45" s="23">
        <v>1.4999999999999999E-2</v>
      </c>
      <c r="H45" s="24">
        <f t="shared" si="0"/>
        <v>43.46</v>
      </c>
      <c r="I45" s="2"/>
      <c r="J45" s="31"/>
      <c r="K45" s="27"/>
      <c r="L45" s="28"/>
      <c r="M45" s="28"/>
      <c r="N45" s="28"/>
      <c r="O45" s="28"/>
      <c r="P45" s="28"/>
      <c r="Q45" s="28"/>
    </row>
    <row r="46" spans="2:17" ht="18.399999999999999" customHeight="1" x14ac:dyDescent="0.2">
      <c r="B46" s="4" t="s">
        <v>65</v>
      </c>
      <c r="C46" s="136" t="s">
        <v>84</v>
      </c>
      <c r="D46" s="136"/>
      <c r="E46" s="136"/>
      <c r="F46" s="136"/>
      <c r="G46" s="23">
        <v>0.01</v>
      </c>
      <c r="H46" s="24">
        <f t="shared" si="0"/>
        <v>28.98</v>
      </c>
      <c r="I46" s="2"/>
      <c r="J46" s="31"/>
      <c r="L46" s="28"/>
      <c r="M46" s="28"/>
      <c r="N46" s="28"/>
      <c r="O46" s="28"/>
      <c r="P46" s="28"/>
      <c r="Q46" s="28"/>
    </row>
    <row r="47" spans="2:17" ht="18.399999999999999" customHeight="1" x14ac:dyDescent="0.2">
      <c r="B47" s="4" t="s">
        <v>67</v>
      </c>
      <c r="C47" s="136" t="s">
        <v>85</v>
      </c>
      <c r="D47" s="136"/>
      <c r="E47" s="136"/>
      <c r="F47" s="136"/>
      <c r="G47" s="23">
        <v>6.0000000000000001E-3</v>
      </c>
      <c r="H47" s="24">
        <f t="shared" si="0"/>
        <v>17.39</v>
      </c>
      <c r="I47" s="2"/>
      <c r="J47" s="31"/>
      <c r="K47" s="27"/>
      <c r="L47" s="28"/>
      <c r="M47" s="28"/>
      <c r="N47" s="28"/>
      <c r="O47" s="28"/>
      <c r="P47" s="28"/>
      <c r="Q47" s="28"/>
    </row>
    <row r="48" spans="2:17" ht="18.399999999999999" customHeight="1" x14ac:dyDescent="0.2">
      <c r="B48" s="4" t="s">
        <v>86</v>
      </c>
      <c r="C48" s="136" t="s">
        <v>87</v>
      </c>
      <c r="D48" s="136"/>
      <c r="E48" s="136"/>
      <c r="F48" s="136"/>
      <c r="G48" s="23">
        <v>2E-3</v>
      </c>
      <c r="H48" s="24">
        <f t="shared" si="0"/>
        <v>5.8</v>
      </c>
      <c r="I48" s="2"/>
      <c r="J48" s="31"/>
      <c r="L48" s="28"/>
      <c r="M48" s="28"/>
      <c r="N48" s="28"/>
      <c r="O48" s="28"/>
      <c r="P48" s="28"/>
      <c r="Q48" s="28"/>
    </row>
    <row r="49" spans="2:15" ht="18.399999999999999" customHeight="1" x14ac:dyDescent="0.2">
      <c r="B49" s="4" t="s">
        <v>88</v>
      </c>
      <c r="C49" s="136" t="s">
        <v>89</v>
      </c>
      <c r="D49" s="136"/>
      <c r="E49" s="136"/>
      <c r="F49" s="136"/>
      <c r="G49" s="23">
        <v>0.08</v>
      </c>
      <c r="H49" s="24">
        <f t="shared" si="0"/>
        <v>231.8</v>
      </c>
      <c r="I49" s="2"/>
      <c r="J49" s="31"/>
    </row>
    <row r="50" spans="2:15" ht="18.399999999999999" customHeight="1" x14ac:dyDescent="0.2">
      <c r="B50" s="135" t="s">
        <v>69</v>
      </c>
      <c r="C50" s="135"/>
      <c r="D50" s="135"/>
      <c r="E50" s="135"/>
      <c r="F50" s="135"/>
      <c r="G50" s="25">
        <f>SUM(G42:G49)</f>
        <v>0.35799999999999998</v>
      </c>
      <c r="H50" s="20">
        <f>SUM(H42:H49)</f>
        <v>1037.32</v>
      </c>
      <c r="I50" s="21"/>
      <c r="J50" s="35"/>
    </row>
    <row r="51" spans="2:15" ht="18.399999999999999" customHeight="1" x14ac:dyDescent="0.2">
      <c r="B51" s="134"/>
      <c r="C51" s="134"/>
      <c r="D51" s="134"/>
      <c r="E51" s="134"/>
      <c r="F51" s="134"/>
      <c r="G51" s="134"/>
      <c r="H51" s="134"/>
    </row>
    <row r="52" spans="2:15" ht="32.25" customHeight="1" x14ac:dyDescent="0.2">
      <c r="B52" s="135" t="s">
        <v>90</v>
      </c>
      <c r="C52" s="135"/>
      <c r="D52" s="135" t="s">
        <v>91</v>
      </c>
      <c r="E52" s="135"/>
      <c r="F52" s="135"/>
      <c r="G52" s="12" t="s">
        <v>92</v>
      </c>
      <c r="H52" s="12" t="s">
        <v>75</v>
      </c>
    </row>
    <row r="53" spans="2:15" ht="18.399999999999999" customHeight="1" x14ac:dyDescent="0.2">
      <c r="B53" s="4" t="s">
        <v>0</v>
      </c>
      <c r="C53" s="136" t="s">
        <v>93</v>
      </c>
      <c r="D53" s="136"/>
      <c r="E53" s="136"/>
      <c r="F53" s="136"/>
      <c r="G53" s="23">
        <v>0.06</v>
      </c>
      <c r="H53" s="24">
        <f>(22*2*5.5)-(0.06*H26)</f>
        <v>97.64</v>
      </c>
      <c r="I53" s="36"/>
      <c r="L53" s="9"/>
    </row>
    <row r="54" spans="2:15" ht="33" customHeight="1" x14ac:dyDescent="0.2">
      <c r="B54" s="4" t="s">
        <v>37</v>
      </c>
      <c r="C54" s="136" t="s">
        <v>94</v>
      </c>
      <c r="D54" s="136"/>
      <c r="E54" s="136"/>
      <c r="F54" s="136"/>
      <c r="G54" s="38">
        <v>42.2</v>
      </c>
      <c r="H54" s="37">
        <f>(22*42.2)</f>
        <v>928.4</v>
      </c>
      <c r="I54" s="2"/>
      <c r="J54" s="15"/>
      <c r="M54" s="15"/>
      <c r="O54" s="15"/>
    </row>
    <row r="55" spans="2:15" ht="33" customHeight="1" x14ac:dyDescent="0.2">
      <c r="B55" s="4" t="s">
        <v>40</v>
      </c>
      <c r="C55" s="150" t="s">
        <v>95</v>
      </c>
      <c r="D55" s="150"/>
      <c r="E55" s="150"/>
      <c r="F55" s="150"/>
      <c r="G55" s="38">
        <v>187.18</v>
      </c>
      <c r="H55" s="37">
        <v>187.18</v>
      </c>
      <c r="I55" s="2"/>
      <c r="J55" s="15"/>
      <c r="M55" s="15"/>
      <c r="O55" s="15"/>
    </row>
    <row r="56" spans="2:15" ht="33" customHeight="1" x14ac:dyDescent="0.2">
      <c r="B56" s="111" t="s">
        <v>43</v>
      </c>
      <c r="C56" s="136" t="s">
        <v>96</v>
      </c>
      <c r="D56" s="136"/>
      <c r="E56" s="136"/>
      <c r="F56" s="136"/>
      <c r="G56" s="112">
        <v>12.81</v>
      </c>
      <c r="H56" s="37">
        <v>12.81</v>
      </c>
      <c r="I56" s="2"/>
      <c r="J56" s="15"/>
      <c r="M56" s="15"/>
      <c r="O56" s="15"/>
    </row>
    <row r="57" spans="2:15" ht="34.5" customHeight="1" x14ac:dyDescent="0.2">
      <c r="B57" s="4" t="s">
        <v>65</v>
      </c>
      <c r="C57" s="149" t="s">
        <v>97</v>
      </c>
      <c r="D57" s="149"/>
      <c r="E57" s="149"/>
      <c r="F57" s="149"/>
      <c r="G57" s="38">
        <v>3.3</v>
      </c>
      <c r="H57" s="37">
        <v>3.3</v>
      </c>
      <c r="I57" s="2"/>
      <c r="J57" s="39"/>
    </row>
    <row r="58" spans="2:15" ht="18.399999999999999" customHeight="1" x14ac:dyDescent="0.2">
      <c r="B58" s="135" t="s">
        <v>69</v>
      </c>
      <c r="C58" s="135"/>
      <c r="D58" s="135"/>
      <c r="E58" s="135"/>
      <c r="F58" s="135"/>
      <c r="G58" s="40"/>
      <c r="H58" s="41">
        <f>SUM(H53:H57)</f>
        <v>1229.33</v>
      </c>
      <c r="I58" s="42"/>
    </row>
    <row r="59" spans="2:15" ht="15" customHeight="1" x14ac:dyDescent="0.2">
      <c r="B59" s="151"/>
      <c r="C59" s="151"/>
      <c r="D59" s="151"/>
      <c r="E59" s="151"/>
      <c r="F59" s="151"/>
      <c r="G59" s="151"/>
      <c r="H59" s="151"/>
    </row>
    <row r="60" spans="2:15" ht="18.399999999999999" customHeight="1" x14ac:dyDescent="0.2">
      <c r="B60" s="135" t="s">
        <v>98</v>
      </c>
      <c r="C60" s="135"/>
      <c r="D60" s="135"/>
      <c r="E60" s="135"/>
      <c r="F60" s="135"/>
      <c r="G60" s="135"/>
      <c r="H60" s="135"/>
      <c r="J60" s="22"/>
    </row>
    <row r="61" spans="2:15" ht="18.399999999999999" customHeight="1" x14ac:dyDescent="0.2">
      <c r="B61" s="12">
        <v>2</v>
      </c>
      <c r="C61" s="135" t="s">
        <v>99</v>
      </c>
      <c r="D61" s="135"/>
      <c r="E61" s="135"/>
      <c r="F61" s="135"/>
      <c r="G61" s="135"/>
      <c r="H61" s="12" t="s">
        <v>75</v>
      </c>
    </row>
    <row r="62" spans="2:15" ht="18.399999999999999" customHeight="1" x14ac:dyDescent="0.2">
      <c r="B62" s="4" t="s">
        <v>100</v>
      </c>
      <c r="C62" s="145" t="s">
        <v>101</v>
      </c>
      <c r="D62" s="145"/>
      <c r="E62" s="145"/>
      <c r="F62" s="145"/>
      <c r="G62" s="43"/>
      <c r="H62" s="24">
        <f>H39</f>
        <v>491.54</v>
      </c>
      <c r="I62" s="2"/>
    </row>
    <row r="63" spans="2:15" ht="18.399999999999999" customHeight="1" x14ac:dyDescent="0.2">
      <c r="B63" s="4" t="s">
        <v>102</v>
      </c>
      <c r="C63" s="145" t="s">
        <v>103</v>
      </c>
      <c r="D63" s="145"/>
      <c r="E63" s="145"/>
      <c r="F63" s="145"/>
      <c r="G63" s="44"/>
      <c r="H63" s="37">
        <f>H50</f>
        <v>1037.32</v>
      </c>
      <c r="I63" s="2"/>
    </row>
    <row r="64" spans="2:15" ht="18.399999999999999" customHeight="1" x14ac:dyDescent="0.2">
      <c r="B64" s="4" t="s">
        <v>104</v>
      </c>
      <c r="C64" s="145" t="s">
        <v>91</v>
      </c>
      <c r="D64" s="145"/>
      <c r="E64" s="145"/>
      <c r="F64" s="145"/>
      <c r="G64" s="45"/>
      <c r="H64" s="14">
        <f>H58</f>
        <v>1229.33</v>
      </c>
      <c r="I64" s="2"/>
    </row>
    <row r="65" spans="2:20" ht="18.399999999999999" customHeight="1" x14ac:dyDescent="0.2">
      <c r="B65" s="146" t="s">
        <v>69</v>
      </c>
      <c r="C65" s="146"/>
      <c r="D65" s="146"/>
      <c r="E65" s="146"/>
      <c r="F65" s="146"/>
      <c r="G65" s="46"/>
      <c r="H65" s="20">
        <f>SUM(H62:H64)</f>
        <v>2758.19</v>
      </c>
      <c r="I65" s="21"/>
    </row>
    <row r="66" spans="2:20" ht="18.399999999999999" customHeight="1" x14ac:dyDescent="0.2">
      <c r="B66" s="134"/>
      <c r="C66" s="134"/>
      <c r="D66" s="134"/>
      <c r="E66" s="134"/>
      <c r="F66" s="134"/>
      <c r="G66" s="134"/>
      <c r="H66" s="134"/>
    </row>
    <row r="67" spans="2:20" ht="18.399999999999999" customHeight="1" x14ac:dyDescent="0.2">
      <c r="B67" s="135" t="s">
        <v>105</v>
      </c>
      <c r="C67" s="135"/>
      <c r="D67" s="135" t="s">
        <v>106</v>
      </c>
      <c r="E67" s="135"/>
      <c r="F67" s="135"/>
      <c r="G67" s="12" t="s">
        <v>74</v>
      </c>
      <c r="H67" s="12" t="s">
        <v>75</v>
      </c>
      <c r="R67" s="47"/>
    </row>
    <row r="68" spans="2:20" ht="18.399999999999999" customHeight="1" x14ac:dyDescent="0.2">
      <c r="B68" s="4" t="s">
        <v>0</v>
      </c>
      <c r="C68" s="136" t="s">
        <v>107</v>
      </c>
      <c r="D68" s="136"/>
      <c r="E68" s="136"/>
      <c r="F68" s="136"/>
      <c r="G68" s="31">
        <v>4.1999999999999997E-3</v>
      </c>
      <c r="H68" s="24">
        <f>G68*(H32+H39+H49)</f>
        <v>13.14</v>
      </c>
      <c r="I68" s="48"/>
      <c r="J68" s="47"/>
      <c r="M68" s="31"/>
      <c r="N68" s="49"/>
    </row>
    <row r="69" spans="2:20" ht="18.399999999999999" customHeight="1" x14ac:dyDescent="0.2">
      <c r="B69" s="4" t="s">
        <v>37</v>
      </c>
      <c r="C69" s="136" t="s">
        <v>108</v>
      </c>
      <c r="D69" s="136"/>
      <c r="E69" s="136"/>
      <c r="F69" s="136"/>
      <c r="G69" s="23">
        <v>2.9999999999999997E-4</v>
      </c>
      <c r="H69" s="24">
        <f>G49*H68</f>
        <v>1.05</v>
      </c>
      <c r="I69" s="48"/>
      <c r="J69" s="50"/>
      <c r="L69" s="51"/>
      <c r="M69" s="31"/>
      <c r="N69" s="49"/>
    </row>
    <row r="70" spans="2:20" ht="18.399999999999999" customHeight="1" x14ac:dyDescent="0.2">
      <c r="B70" s="4" t="s">
        <v>40</v>
      </c>
      <c r="C70" s="136" t="s">
        <v>109</v>
      </c>
      <c r="D70" s="136"/>
      <c r="E70" s="136"/>
      <c r="F70" s="136"/>
      <c r="G70" s="23">
        <v>3.6499999999999998E-2</v>
      </c>
      <c r="H70" s="24">
        <f>G70*(H32+H39)</f>
        <v>105.76</v>
      </c>
      <c r="I70" s="48"/>
      <c r="K70" s="22"/>
      <c r="M70" s="31"/>
      <c r="P70" s="52"/>
      <c r="Q70" s="53"/>
    </row>
    <row r="71" spans="2:20" ht="18.399999999999999" customHeight="1" x14ac:dyDescent="0.2">
      <c r="B71" s="4" t="s">
        <v>43</v>
      </c>
      <c r="C71" s="136" t="s">
        <v>110</v>
      </c>
      <c r="D71" s="136"/>
      <c r="E71" s="136"/>
      <c r="F71" s="136"/>
      <c r="G71" s="23">
        <v>1.9400000000000001E-2</v>
      </c>
      <c r="H71" s="24">
        <f>G71*(H32+H65)</f>
        <v>100.18</v>
      </c>
      <c r="I71" s="48"/>
      <c r="J71" s="22"/>
      <c r="K71" s="51"/>
      <c r="M71" s="31"/>
      <c r="P71" s="52"/>
    </row>
    <row r="72" spans="2:20" ht="15" customHeight="1" x14ac:dyDescent="0.2">
      <c r="B72" s="4" t="s">
        <v>65</v>
      </c>
      <c r="C72" s="136" t="s">
        <v>111</v>
      </c>
      <c r="D72" s="136"/>
      <c r="E72" s="136"/>
      <c r="F72" s="136"/>
      <c r="G72" s="23">
        <f>G50*G71</f>
        <v>6.8999999999999999E-3</v>
      </c>
      <c r="H72" s="24">
        <f>G50*H71</f>
        <v>35.86</v>
      </c>
      <c r="I72" s="48"/>
      <c r="J72" s="9"/>
      <c r="K72" s="54"/>
      <c r="M72" s="31"/>
      <c r="R72" s="55"/>
      <c r="T72" s="22"/>
    </row>
    <row r="73" spans="2:20" ht="18.399999999999999" customHeight="1" x14ac:dyDescent="0.2">
      <c r="B73" s="4" t="s">
        <v>67</v>
      </c>
      <c r="C73" s="136" t="s">
        <v>112</v>
      </c>
      <c r="D73" s="136"/>
      <c r="E73" s="136"/>
      <c r="F73" s="136"/>
      <c r="G73" s="23">
        <v>3.5000000000000001E-3</v>
      </c>
      <c r="H73" s="24">
        <f>G73*(H32+H39)</f>
        <v>10.14</v>
      </c>
      <c r="I73" s="48"/>
      <c r="K73" s="54"/>
      <c r="M73" s="31"/>
      <c r="N73" s="22"/>
    </row>
    <row r="74" spans="2:20" ht="18.399999999999999" customHeight="1" x14ac:dyDescent="0.2">
      <c r="B74" s="135" t="s">
        <v>69</v>
      </c>
      <c r="C74" s="135"/>
      <c r="D74" s="135"/>
      <c r="E74" s="135"/>
      <c r="F74" s="135"/>
      <c r="G74" s="25">
        <f>SUM(G68:G73)</f>
        <v>7.0800000000000002E-2</v>
      </c>
      <c r="H74" s="26">
        <f>SUM(H68:H73)</f>
        <v>266.13</v>
      </c>
      <c r="I74" s="9"/>
      <c r="K74" s="22"/>
      <c r="M74" s="35"/>
      <c r="R74" s="49"/>
    </row>
    <row r="75" spans="2:20" ht="18.399999999999999" customHeight="1" x14ac:dyDescent="0.2">
      <c r="B75" s="134"/>
      <c r="C75" s="134"/>
      <c r="D75" s="134"/>
      <c r="E75" s="134"/>
      <c r="F75" s="134"/>
      <c r="G75" s="134"/>
      <c r="H75" s="134"/>
      <c r="I75" s="56"/>
      <c r="K75" s="49"/>
    </row>
    <row r="76" spans="2:20" ht="18.399999999999999" customHeight="1" x14ac:dyDescent="0.2">
      <c r="B76" s="135" t="s">
        <v>113</v>
      </c>
      <c r="C76" s="135"/>
      <c r="D76" s="135" t="s">
        <v>114</v>
      </c>
      <c r="E76" s="135"/>
      <c r="F76" s="135"/>
      <c r="G76" s="135"/>
      <c r="H76" s="135"/>
      <c r="I76" s="18"/>
      <c r="K76" s="49"/>
      <c r="N76" s="22"/>
      <c r="P76" s="52"/>
    </row>
    <row r="77" spans="2:20" ht="18.399999999999999" customHeight="1" x14ac:dyDescent="0.2">
      <c r="B77" s="57"/>
      <c r="C77" s="57"/>
      <c r="D77" s="57"/>
      <c r="E77" s="57"/>
      <c r="F77" s="57"/>
      <c r="G77" s="57"/>
      <c r="H77" s="57"/>
    </row>
    <row r="78" spans="2:20" ht="18.399999999999999" customHeight="1" x14ac:dyDescent="0.2">
      <c r="B78" s="135" t="s">
        <v>115</v>
      </c>
      <c r="C78" s="135"/>
      <c r="D78" s="135" t="s">
        <v>116</v>
      </c>
      <c r="E78" s="135"/>
      <c r="F78" s="135"/>
      <c r="G78" s="12" t="s">
        <v>117</v>
      </c>
      <c r="H78" s="12" t="s">
        <v>75</v>
      </c>
    </row>
    <row r="79" spans="2:20" ht="18.399999999999999" customHeight="1" x14ac:dyDescent="0.2">
      <c r="B79" s="4" t="s">
        <v>0</v>
      </c>
      <c r="C79" s="136" t="s">
        <v>118</v>
      </c>
      <c r="D79" s="136"/>
      <c r="E79" s="136"/>
      <c r="F79" s="136"/>
      <c r="G79" s="100">
        <v>20.9589</v>
      </c>
      <c r="H79" s="24">
        <f>(((H32+H65+H74)/30)*G79)/12</f>
        <v>316.14999999999998</v>
      </c>
      <c r="I79" s="58"/>
      <c r="K79" s="9"/>
      <c r="N79" s="49"/>
    </row>
    <row r="80" spans="2:20" ht="18.399999999999999" customHeight="1" x14ac:dyDescent="0.2">
      <c r="B80" s="4" t="s">
        <v>37</v>
      </c>
      <c r="C80" s="136" t="s">
        <v>119</v>
      </c>
      <c r="D80" s="136"/>
      <c r="E80" s="136"/>
      <c r="F80" s="136"/>
      <c r="G80" s="101">
        <v>4.8739999999999997</v>
      </c>
      <c r="H80" s="24">
        <f>(((H32+H65+H74)/30)*G80)/12</f>
        <v>73.52</v>
      </c>
      <c r="I80" s="59"/>
      <c r="K80" s="60"/>
      <c r="Q80" s="22"/>
    </row>
    <row r="81" spans="2:17" ht="18.399999999999999" customHeight="1" x14ac:dyDescent="0.2">
      <c r="B81" s="4" t="s">
        <v>40</v>
      </c>
      <c r="C81" s="136" t="s">
        <v>120</v>
      </c>
      <c r="D81" s="136"/>
      <c r="E81" s="136"/>
      <c r="F81" s="136"/>
      <c r="G81" s="4">
        <v>0.19969999999999999</v>
      </c>
      <c r="H81" s="24">
        <f>(((H32+H65+H74)/30)*G81)/12</f>
        <v>3.01</v>
      </c>
      <c r="I81" s="59"/>
      <c r="N81" s="61"/>
    </row>
    <row r="82" spans="2:17" ht="18.399999999999999" customHeight="1" x14ac:dyDescent="0.2">
      <c r="B82" s="4" t="s">
        <v>43</v>
      </c>
      <c r="C82" s="136" t="s">
        <v>121</v>
      </c>
      <c r="D82" s="136"/>
      <c r="E82" s="136"/>
      <c r="F82" s="136"/>
      <c r="G82" s="4">
        <v>0.96589999999999998</v>
      </c>
      <c r="H82" s="24">
        <f>(((H32+H65+H74)/30)*G82)/12</f>
        <v>14.57</v>
      </c>
      <c r="I82" s="59"/>
      <c r="Q82" s="22"/>
    </row>
    <row r="83" spans="2:17" ht="18.399999999999999" customHeight="1" x14ac:dyDescent="0.2">
      <c r="B83" s="4" t="s">
        <v>65</v>
      </c>
      <c r="C83" s="136" t="s">
        <v>122</v>
      </c>
      <c r="D83" s="136"/>
      <c r="E83" s="136"/>
      <c r="F83" s="136"/>
      <c r="G83" s="4">
        <v>2.4752999999999998</v>
      </c>
      <c r="H83" s="24">
        <f>(((H32+H65+H74)/30)*G83)/12</f>
        <v>37.340000000000003</v>
      </c>
      <c r="I83" s="59"/>
      <c r="K83" s="22"/>
    </row>
    <row r="84" spans="2:17" ht="18.399999999999999" customHeight="1" x14ac:dyDescent="0.2">
      <c r="B84" s="4" t="s">
        <v>67</v>
      </c>
      <c r="C84" s="136" t="s">
        <v>123</v>
      </c>
      <c r="D84" s="136"/>
      <c r="E84" s="136"/>
      <c r="F84" s="136"/>
      <c r="G84" s="4" t="s">
        <v>124</v>
      </c>
      <c r="H84" s="14">
        <v>0</v>
      </c>
      <c r="I84" s="1"/>
    </row>
    <row r="85" spans="2:17" ht="18.399999999999999" customHeight="1" x14ac:dyDescent="0.2">
      <c r="B85" s="152" t="s">
        <v>69</v>
      </c>
      <c r="C85" s="152"/>
      <c r="D85" s="152"/>
      <c r="E85" s="152"/>
      <c r="F85" s="152"/>
      <c r="G85" s="62">
        <f>SUM(G79:G84)</f>
        <v>29.473800000000001</v>
      </c>
      <c r="H85" s="63">
        <f>SUM(H79:H84)</f>
        <v>444.59</v>
      </c>
      <c r="I85" s="59"/>
    </row>
    <row r="86" spans="2:17" ht="18.399999999999999" customHeight="1" x14ac:dyDescent="0.2">
      <c r="B86" s="134"/>
      <c r="C86" s="134"/>
      <c r="D86" s="134"/>
      <c r="E86" s="134"/>
      <c r="F86" s="134"/>
      <c r="G86" s="134"/>
      <c r="H86" s="134"/>
    </row>
    <row r="87" spans="2:17" ht="18.399999999999999" customHeight="1" x14ac:dyDescent="0.2">
      <c r="B87" s="152" t="s">
        <v>125</v>
      </c>
      <c r="C87" s="152"/>
      <c r="D87" s="152" t="s">
        <v>126</v>
      </c>
      <c r="E87" s="152"/>
      <c r="F87" s="152"/>
      <c r="G87" s="152"/>
      <c r="H87" s="62" t="s">
        <v>75</v>
      </c>
    </row>
    <row r="88" spans="2:17" ht="18.399999999999999" customHeight="1" x14ac:dyDescent="0.2">
      <c r="B88" s="8" t="s">
        <v>0</v>
      </c>
      <c r="C88" s="145" t="s">
        <v>127</v>
      </c>
      <c r="D88" s="145"/>
      <c r="E88" s="145"/>
      <c r="F88" s="145"/>
      <c r="G88" s="64">
        <v>0</v>
      </c>
      <c r="H88" s="14">
        <v>0</v>
      </c>
    </row>
    <row r="89" spans="2:17" ht="18.399999999999999" customHeight="1" x14ac:dyDescent="0.2">
      <c r="B89" s="153" t="s">
        <v>69</v>
      </c>
      <c r="C89" s="153"/>
      <c r="D89" s="153"/>
      <c r="E89" s="153"/>
      <c r="F89" s="153"/>
      <c r="G89" s="65"/>
      <c r="H89" s="63">
        <f>SUM(H88:H88)</f>
        <v>0</v>
      </c>
    </row>
    <row r="90" spans="2:17" ht="18.399999999999999" customHeight="1" x14ac:dyDescent="0.2">
      <c r="B90" s="134"/>
      <c r="C90" s="134"/>
      <c r="D90" s="134"/>
      <c r="E90" s="134"/>
      <c r="F90" s="134"/>
      <c r="G90" s="134"/>
      <c r="H90" s="134"/>
    </row>
    <row r="91" spans="2:17" ht="18.399999999999999" customHeight="1" x14ac:dyDescent="0.2">
      <c r="B91" s="152" t="s">
        <v>128</v>
      </c>
      <c r="C91" s="152"/>
      <c r="D91" s="152"/>
      <c r="E91" s="152"/>
      <c r="F91" s="152"/>
      <c r="G91" s="152"/>
      <c r="H91" s="152"/>
    </row>
    <row r="92" spans="2:17" ht="18.399999999999999" customHeight="1" x14ac:dyDescent="0.2">
      <c r="B92" s="62">
        <v>4</v>
      </c>
      <c r="C92" s="152" t="s">
        <v>129</v>
      </c>
      <c r="D92" s="152"/>
      <c r="E92" s="152"/>
      <c r="F92" s="152"/>
      <c r="G92" s="152"/>
      <c r="H92" s="62" t="s">
        <v>75</v>
      </c>
    </row>
    <row r="93" spans="2:17" ht="18.399999999999999" customHeight="1" x14ac:dyDescent="0.2">
      <c r="B93" s="4" t="s">
        <v>130</v>
      </c>
      <c r="C93" s="145" t="s">
        <v>116</v>
      </c>
      <c r="D93" s="145"/>
      <c r="E93" s="145"/>
      <c r="F93" s="145"/>
      <c r="G93" s="43"/>
      <c r="H93" s="24">
        <f>H85</f>
        <v>444.59</v>
      </c>
      <c r="I93" s="2"/>
    </row>
    <row r="94" spans="2:17" ht="18.399999999999999" customHeight="1" x14ac:dyDescent="0.2">
      <c r="B94" s="4" t="s">
        <v>131</v>
      </c>
      <c r="C94" s="145" t="s">
        <v>126</v>
      </c>
      <c r="D94" s="145"/>
      <c r="E94" s="145"/>
      <c r="F94" s="145"/>
      <c r="G94" s="44"/>
      <c r="H94" s="37">
        <f>H89</f>
        <v>0</v>
      </c>
    </row>
    <row r="95" spans="2:17" ht="18.399999999999999" customHeight="1" x14ac:dyDescent="0.2">
      <c r="B95" s="153" t="s">
        <v>69</v>
      </c>
      <c r="C95" s="153"/>
      <c r="D95" s="153"/>
      <c r="E95" s="153"/>
      <c r="F95" s="153"/>
      <c r="G95" s="65"/>
      <c r="H95" s="63">
        <f>SUM(H93:H94)</f>
        <v>444.59</v>
      </c>
      <c r="I95" s="66"/>
    </row>
    <row r="96" spans="2:17" ht="18.399999999999999" customHeight="1" x14ac:dyDescent="0.2">
      <c r="B96" s="134"/>
      <c r="C96" s="134"/>
      <c r="D96" s="134"/>
      <c r="E96" s="134"/>
      <c r="F96" s="134"/>
      <c r="G96" s="134"/>
      <c r="H96" s="134"/>
    </row>
    <row r="97" spans="2:11" ht="18.399999999999999" customHeight="1" x14ac:dyDescent="0.2">
      <c r="B97" s="152" t="s">
        <v>132</v>
      </c>
      <c r="C97" s="152"/>
      <c r="D97" s="152" t="s">
        <v>133</v>
      </c>
      <c r="E97" s="152"/>
      <c r="F97" s="152"/>
      <c r="G97" s="152"/>
      <c r="H97" s="62" t="s">
        <v>75</v>
      </c>
    </row>
    <row r="98" spans="2:11" ht="18.399999999999999" customHeight="1" x14ac:dyDescent="0.2">
      <c r="B98" s="4" t="s">
        <v>0</v>
      </c>
      <c r="C98" s="145" t="s">
        <v>134</v>
      </c>
      <c r="D98" s="145"/>
      <c r="E98" s="145"/>
      <c r="F98" s="145"/>
      <c r="G98" s="67"/>
      <c r="H98" s="14">
        <f>Uniformes!H18</f>
        <v>119.34</v>
      </c>
      <c r="I98" s="68"/>
    </row>
    <row r="99" spans="2:11" ht="18.399999999999999" customHeight="1" x14ac:dyDescent="0.2">
      <c r="B99" s="4" t="s">
        <v>37</v>
      </c>
      <c r="C99" s="145" t="s">
        <v>135</v>
      </c>
      <c r="D99" s="145"/>
      <c r="E99" s="145"/>
      <c r="F99" s="145"/>
      <c r="G99" s="67"/>
      <c r="H99" s="14">
        <v>0</v>
      </c>
      <c r="I99" s="1"/>
    </row>
    <row r="100" spans="2:11" ht="18.399999999999999" customHeight="1" x14ac:dyDescent="0.2">
      <c r="B100" s="4" t="s">
        <v>40</v>
      </c>
      <c r="C100" s="145" t="s">
        <v>136</v>
      </c>
      <c r="D100" s="145"/>
      <c r="E100" s="145"/>
      <c r="F100" s="145"/>
      <c r="G100" s="67"/>
      <c r="H100" s="14">
        <v>0</v>
      </c>
      <c r="I100" s="68"/>
    </row>
    <row r="101" spans="2:11" ht="18.399999999999999" customHeight="1" x14ac:dyDescent="0.2">
      <c r="B101" s="4" t="s">
        <v>43</v>
      </c>
      <c r="C101" s="145" t="s">
        <v>137</v>
      </c>
      <c r="D101" s="145"/>
      <c r="E101" s="145"/>
      <c r="F101" s="145"/>
      <c r="G101" s="67"/>
      <c r="H101" s="14">
        <v>0</v>
      </c>
      <c r="I101" s="2"/>
    </row>
    <row r="102" spans="2:11" ht="18.399999999999999" customHeight="1" x14ac:dyDescent="0.2">
      <c r="B102" s="146" t="s">
        <v>69</v>
      </c>
      <c r="C102" s="146"/>
      <c r="D102" s="146"/>
      <c r="E102" s="146"/>
      <c r="F102" s="146"/>
      <c r="G102" s="19"/>
      <c r="H102" s="20">
        <f>SUM(H98:H101)</f>
        <v>119.34</v>
      </c>
      <c r="I102" s="66"/>
    </row>
    <row r="103" spans="2:11" ht="18.399999999999999" customHeight="1" x14ac:dyDescent="0.2">
      <c r="B103" s="134"/>
      <c r="C103" s="134"/>
      <c r="D103" s="134"/>
      <c r="E103" s="134"/>
      <c r="F103" s="134"/>
      <c r="G103" s="134"/>
      <c r="H103" s="134"/>
    </row>
    <row r="104" spans="2:11" ht="18.399999999999999" customHeight="1" x14ac:dyDescent="0.2">
      <c r="B104" s="135" t="s">
        <v>138</v>
      </c>
      <c r="C104" s="135"/>
      <c r="D104" s="135" t="s">
        <v>139</v>
      </c>
      <c r="E104" s="135"/>
      <c r="F104" s="135"/>
      <c r="G104" s="12" t="s">
        <v>74</v>
      </c>
      <c r="H104" s="12" t="s">
        <v>75</v>
      </c>
    </row>
    <row r="105" spans="2:11" ht="18.399999999999999" customHeight="1" x14ac:dyDescent="0.2">
      <c r="B105" s="4" t="s">
        <v>0</v>
      </c>
      <c r="C105" s="136" t="s">
        <v>140</v>
      </c>
      <c r="D105" s="136"/>
      <c r="E105" s="136"/>
      <c r="F105" s="136"/>
      <c r="G105" s="102">
        <v>0.05</v>
      </c>
      <c r="H105" s="24">
        <f>'1_Recepcionista'!G105*H120</f>
        <v>299.70999999999998</v>
      </c>
      <c r="I105" s="36"/>
    </row>
    <row r="106" spans="2:11" ht="18.399999999999999" customHeight="1" x14ac:dyDescent="0.2">
      <c r="B106" s="4" t="s">
        <v>37</v>
      </c>
      <c r="C106" s="136" t="s">
        <v>141</v>
      </c>
      <c r="D106" s="136"/>
      <c r="E106" s="136"/>
      <c r="F106" s="136"/>
      <c r="G106" s="102">
        <v>0.1</v>
      </c>
      <c r="H106" s="24">
        <f>'1_Recepcionista'!G106*(H$120+H105)</f>
        <v>629.39</v>
      </c>
      <c r="I106" s="36"/>
    </row>
    <row r="107" spans="2:11" ht="18.399999999999999" customHeight="1" x14ac:dyDescent="0.2">
      <c r="B107" s="4" t="s">
        <v>40</v>
      </c>
      <c r="C107" s="136" t="s">
        <v>142</v>
      </c>
      <c r="D107" s="136"/>
      <c r="E107" s="136"/>
      <c r="F107" s="136"/>
      <c r="G107" s="23" t="s">
        <v>124</v>
      </c>
      <c r="H107" s="14">
        <v>0</v>
      </c>
    </row>
    <row r="108" spans="2:11" ht="18.399999999999999" customHeight="1" x14ac:dyDescent="0.2">
      <c r="B108" s="4"/>
      <c r="C108" s="136" t="s">
        <v>143</v>
      </c>
      <c r="D108" s="136"/>
      <c r="E108" s="136"/>
      <c r="F108" s="136"/>
      <c r="G108" s="23">
        <v>6.4999999999999997E-3</v>
      </c>
      <c r="H108" s="69">
        <f>G108*((H120+H105+H106)/0.9135)</f>
        <v>49.26</v>
      </c>
      <c r="I108" s="2"/>
      <c r="J108" s="22"/>
    </row>
    <row r="109" spans="2:11" ht="18.399999999999999" customHeight="1" x14ac:dyDescent="0.2">
      <c r="B109" s="4"/>
      <c r="C109" s="136" t="s">
        <v>144</v>
      </c>
      <c r="D109" s="136"/>
      <c r="E109" s="136"/>
      <c r="F109" s="136"/>
      <c r="G109" s="23">
        <v>0.03</v>
      </c>
      <c r="H109" s="24">
        <f>G109*((H120+H105+H106)/0.9135)</f>
        <v>227.37</v>
      </c>
      <c r="I109" s="70"/>
      <c r="J109" s="22"/>
    </row>
    <row r="110" spans="2:11" ht="18.399999999999999" customHeight="1" x14ac:dyDescent="0.2">
      <c r="B110" s="4"/>
      <c r="C110" s="136" t="s">
        <v>145</v>
      </c>
      <c r="D110" s="136"/>
      <c r="E110" s="136"/>
      <c r="F110" s="136"/>
      <c r="G110" s="23" t="s">
        <v>124</v>
      </c>
      <c r="H110" s="14">
        <v>0</v>
      </c>
    </row>
    <row r="111" spans="2:11" ht="18.399999999999999" customHeight="1" x14ac:dyDescent="0.2">
      <c r="B111" s="4"/>
      <c r="C111" s="136" t="s">
        <v>146</v>
      </c>
      <c r="D111" s="136"/>
      <c r="E111" s="136"/>
      <c r="F111" s="136"/>
      <c r="G111" s="23">
        <v>0.05</v>
      </c>
      <c r="H111" s="24">
        <f>G111*((H120+H105+H106)/0.9135)</f>
        <v>378.94</v>
      </c>
      <c r="I111" s="2"/>
      <c r="J111" s="22"/>
    </row>
    <row r="112" spans="2:11" ht="18.399999999999999" customHeight="1" x14ac:dyDescent="0.2">
      <c r="B112" s="135" t="s">
        <v>69</v>
      </c>
      <c r="C112" s="135"/>
      <c r="D112" s="135"/>
      <c r="E112" s="135"/>
      <c r="F112" s="135"/>
      <c r="G112" s="25">
        <f>G108+G109+G111</f>
        <v>8.6499999999999994E-2</v>
      </c>
      <c r="H112" s="20">
        <f>SUM(H105:H111)</f>
        <v>1584.67</v>
      </c>
      <c r="I112" s="66"/>
      <c r="J112" s="22"/>
      <c r="K112" s="49"/>
    </row>
    <row r="113" spans="1:11" ht="12" customHeight="1" x14ac:dyDescent="0.2">
      <c r="B113" s="134"/>
      <c r="C113" s="134"/>
      <c r="D113" s="134"/>
      <c r="E113" s="134"/>
      <c r="F113" s="134"/>
      <c r="G113" s="134"/>
      <c r="H113" s="134"/>
    </row>
    <row r="114" spans="1:11" ht="18.399999999999999" customHeight="1" x14ac:dyDescent="0.2">
      <c r="B114" s="135" t="s">
        <v>147</v>
      </c>
      <c r="C114" s="135"/>
      <c r="D114" s="135"/>
      <c r="E114" s="135"/>
      <c r="F114" s="135"/>
      <c r="G114" s="135"/>
      <c r="H114" s="12" t="s">
        <v>75</v>
      </c>
    </row>
    <row r="115" spans="1:11" ht="18.399999999999999" customHeight="1" x14ac:dyDescent="0.2">
      <c r="B115" s="4" t="s">
        <v>0</v>
      </c>
      <c r="C115" s="71" t="s">
        <v>148</v>
      </c>
      <c r="D115" s="145" t="s">
        <v>149</v>
      </c>
      <c r="E115" s="145"/>
      <c r="F115" s="145"/>
      <c r="G115" s="16"/>
      <c r="H115" s="24">
        <f>H32</f>
        <v>2405.96</v>
      </c>
      <c r="I115" s="66"/>
    </row>
    <row r="116" spans="1:11" ht="18.399999999999999" customHeight="1" x14ac:dyDescent="0.2">
      <c r="B116" s="4" t="s">
        <v>37</v>
      </c>
      <c r="C116" s="71" t="s">
        <v>150</v>
      </c>
      <c r="D116" s="145" t="s">
        <v>151</v>
      </c>
      <c r="E116" s="145"/>
      <c r="F116" s="145"/>
      <c r="G116" s="16"/>
      <c r="H116" s="24">
        <f>H65</f>
        <v>2758.19</v>
      </c>
      <c r="I116" s="66"/>
    </row>
    <row r="117" spans="1:11" ht="18.399999999999999" customHeight="1" x14ac:dyDescent="0.2">
      <c r="B117" s="4" t="s">
        <v>40</v>
      </c>
      <c r="C117" s="71" t="s">
        <v>152</v>
      </c>
      <c r="D117" s="145" t="s">
        <v>153</v>
      </c>
      <c r="E117" s="145"/>
      <c r="F117" s="145"/>
      <c r="G117" s="16"/>
      <c r="H117" s="24">
        <f>H74</f>
        <v>266.13</v>
      </c>
      <c r="I117" s="66"/>
    </row>
    <row r="118" spans="1:11" ht="18.399999999999999" customHeight="1" x14ac:dyDescent="0.2">
      <c r="B118" s="4" t="s">
        <v>43</v>
      </c>
      <c r="C118" s="71" t="s">
        <v>154</v>
      </c>
      <c r="D118" s="145" t="s">
        <v>129</v>
      </c>
      <c r="E118" s="145"/>
      <c r="F118" s="145"/>
      <c r="G118" s="67"/>
      <c r="H118" s="14">
        <f>H95</f>
        <v>444.59</v>
      </c>
      <c r="I118" s="66"/>
    </row>
    <row r="119" spans="1:11" ht="18.399999999999999" customHeight="1" x14ac:dyDescent="0.2">
      <c r="B119" s="4" t="s">
        <v>65</v>
      </c>
      <c r="C119" s="71" t="s">
        <v>155</v>
      </c>
      <c r="D119" s="145" t="s">
        <v>133</v>
      </c>
      <c r="E119" s="145"/>
      <c r="F119" s="145"/>
      <c r="G119" s="16"/>
      <c r="H119" s="24">
        <f>H102</f>
        <v>119.34</v>
      </c>
      <c r="I119" s="66"/>
    </row>
    <row r="120" spans="1:11" ht="18.399999999999999" customHeight="1" x14ac:dyDescent="0.2">
      <c r="B120" s="154" t="s">
        <v>156</v>
      </c>
      <c r="C120" s="154"/>
      <c r="D120" s="154"/>
      <c r="E120" s="154"/>
      <c r="F120" s="154"/>
      <c r="G120" s="154"/>
      <c r="H120" s="20">
        <f>SUM(H115:H119)</f>
        <v>5994.21</v>
      </c>
      <c r="I120" s="66"/>
    </row>
    <row r="121" spans="1:11" ht="18.399999999999999" customHeight="1" x14ac:dyDescent="0.2">
      <c r="B121" s="4" t="s">
        <v>67</v>
      </c>
      <c r="C121" s="4" t="s">
        <v>157</v>
      </c>
      <c r="D121" s="145" t="s">
        <v>158</v>
      </c>
      <c r="E121" s="145"/>
      <c r="F121" s="145"/>
      <c r="G121" s="67"/>
      <c r="H121" s="14">
        <f>H112</f>
        <v>1584.67</v>
      </c>
      <c r="I121" s="68"/>
    </row>
    <row r="122" spans="1:11" ht="18.399999999999999" customHeight="1" x14ac:dyDescent="0.2">
      <c r="B122" s="135" t="s">
        <v>159</v>
      </c>
      <c r="C122" s="135"/>
      <c r="D122" s="135"/>
      <c r="E122" s="135"/>
      <c r="F122" s="135"/>
      <c r="G122" s="135"/>
      <c r="H122" s="20">
        <f>SUM(H120:H121)</f>
        <v>7578.88</v>
      </c>
      <c r="I122" s="66"/>
    </row>
    <row r="123" spans="1:11" ht="18.399999999999999" customHeight="1" x14ac:dyDescent="0.2">
      <c r="B123" s="2"/>
      <c r="C123" s="2"/>
      <c r="D123" s="155" t="s">
        <v>160</v>
      </c>
      <c r="E123" s="155"/>
      <c r="F123" s="72">
        <f>H$122/H$32</f>
        <v>3.15</v>
      </c>
      <c r="G123" s="2"/>
      <c r="H123" s="73"/>
      <c r="I123" s="66"/>
    </row>
    <row r="125" spans="1:11" ht="18.399999999999999" customHeight="1" x14ac:dyDescent="0.2">
      <c r="B125" s="156" t="s">
        <v>161</v>
      </c>
      <c r="C125" s="156"/>
      <c r="D125" s="156"/>
      <c r="E125" s="156"/>
      <c r="F125" s="156"/>
      <c r="G125" s="156"/>
      <c r="H125" s="156"/>
    </row>
    <row r="126" spans="1:11" s="10" customFormat="1" ht="46.7" customHeight="1" x14ac:dyDescent="0.2">
      <c r="A126" s="1"/>
      <c r="B126" s="160" t="s">
        <v>16</v>
      </c>
      <c r="C126" s="160"/>
      <c r="D126" s="74" t="s">
        <v>162</v>
      </c>
      <c r="E126" s="74" t="s">
        <v>163</v>
      </c>
      <c r="F126" s="74" t="s">
        <v>164</v>
      </c>
      <c r="G126" s="74" t="s">
        <v>165</v>
      </c>
      <c r="H126" s="74" t="s">
        <v>166</v>
      </c>
    </row>
    <row r="127" spans="1:11" s="10" customFormat="1" ht="24.2" customHeight="1" x14ac:dyDescent="0.2">
      <c r="A127" s="1"/>
      <c r="B127" s="161" t="s">
        <v>167</v>
      </c>
      <c r="C127" s="161"/>
      <c r="D127" s="75" t="s">
        <v>168</v>
      </c>
      <c r="E127" s="75" t="s">
        <v>169</v>
      </c>
      <c r="F127" s="75" t="s">
        <v>170</v>
      </c>
      <c r="G127" s="75" t="s">
        <v>171</v>
      </c>
      <c r="H127" s="75" t="s">
        <v>172</v>
      </c>
      <c r="K127" s="76"/>
    </row>
    <row r="128" spans="1:11" ht="27.75" customHeight="1" x14ac:dyDescent="0.2">
      <c r="B128" s="141" t="str">
        <f>B15</f>
        <v>Recepcionista</v>
      </c>
      <c r="C128" s="141"/>
      <c r="D128" s="77">
        <f>H122</f>
        <v>7578.88</v>
      </c>
      <c r="E128" s="4">
        <v>1</v>
      </c>
      <c r="F128" s="77">
        <f>D128*E128</f>
        <v>7578.88</v>
      </c>
      <c r="G128" s="4">
        <f>G15</f>
        <v>4</v>
      </c>
      <c r="H128" s="78">
        <f>F128*G128</f>
        <v>30315.52</v>
      </c>
      <c r="I128" s="2"/>
      <c r="K128" s="15"/>
    </row>
    <row r="129" spans="1:24" ht="18.399999999999999" customHeight="1" x14ac:dyDescent="0.2">
      <c r="B129" s="135" t="s">
        <v>173</v>
      </c>
      <c r="C129" s="135"/>
      <c r="D129" s="135"/>
      <c r="E129" s="135"/>
      <c r="F129" s="135"/>
      <c r="G129" s="135"/>
      <c r="H129" s="20">
        <f>SUM(H128:H128)</f>
        <v>30315.52</v>
      </c>
      <c r="I129" s="2"/>
      <c r="K129" s="15"/>
      <c r="L129" s="15"/>
    </row>
    <row r="130" spans="1:24" ht="18.399999999999999" customHeight="1" x14ac:dyDescent="0.2">
      <c r="B130" s="79"/>
      <c r="C130" s="80"/>
      <c r="D130" s="80"/>
      <c r="E130" s="80"/>
      <c r="F130" s="80"/>
      <c r="G130" s="80"/>
      <c r="H130" s="80"/>
    </row>
    <row r="131" spans="1:24" ht="18.399999999999999" customHeight="1" x14ac:dyDescent="0.2">
      <c r="B131" s="135" t="s">
        <v>174</v>
      </c>
      <c r="C131" s="135"/>
      <c r="D131" s="135"/>
      <c r="E131" s="135"/>
      <c r="F131" s="135"/>
      <c r="G131" s="135"/>
      <c r="H131" s="135"/>
    </row>
    <row r="132" spans="1:24" ht="18.399999999999999" customHeight="1" x14ac:dyDescent="0.2">
      <c r="B132" s="141" t="s">
        <v>175</v>
      </c>
      <c r="C132" s="141"/>
      <c r="D132" s="141"/>
      <c r="E132" s="141"/>
      <c r="F132" s="141"/>
      <c r="G132" s="141"/>
      <c r="H132" s="141"/>
    </row>
    <row r="133" spans="1:24" ht="18.399999999999999" customHeight="1" x14ac:dyDescent="0.2">
      <c r="B133" s="135" t="s">
        <v>176</v>
      </c>
      <c r="C133" s="135"/>
      <c r="D133" s="135"/>
      <c r="E133" s="135"/>
      <c r="F133" s="135"/>
      <c r="G133" s="135"/>
      <c r="H133" s="81" t="s">
        <v>60</v>
      </c>
    </row>
    <row r="134" spans="1:24" ht="18.399999999999999" customHeight="1" x14ac:dyDescent="0.2">
      <c r="B134" s="82" t="s">
        <v>0</v>
      </c>
      <c r="C134" s="145" t="s">
        <v>177</v>
      </c>
      <c r="D134" s="145"/>
      <c r="E134" s="145"/>
      <c r="F134" s="145"/>
      <c r="G134" s="83" t="s">
        <v>178</v>
      </c>
      <c r="H134" s="84">
        <f>F128</f>
        <v>7578.88</v>
      </c>
      <c r="I134" s="2"/>
    </row>
    <row r="135" spans="1:24" ht="18.399999999999999" customHeight="1" x14ac:dyDescent="0.2">
      <c r="B135" s="82" t="s">
        <v>37</v>
      </c>
      <c r="C135" s="157" t="s">
        <v>179</v>
      </c>
      <c r="D135" s="157"/>
      <c r="E135" s="157"/>
      <c r="F135" s="157"/>
      <c r="G135" s="157"/>
      <c r="H135" s="84">
        <f>H134*G128</f>
        <v>30315.52</v>
      </c>
      <c r="I135" s="2"/>
    </row>
    <row r="136" spans="1:24" ht="18.399999999999999" customHeight="1" x14ac:dyDescent="0.2">
      <c r="B136" s="82" t="s">
        <v>40</v>
      </c>
      <c r="C136" s="157" t="s">
        <v>180</v>
      </c>
      <c r="D136" s="157"/>
      <c r="E136" s="157"/>
      <c r="F136" s="157"/>
      <c r="G136" s="157"/>
      <c r="H136" s="85">
        <f>H135*12</f>
        <v>363786.23999999999</v>
      </c>
      <c r="I136" s="2"/>
    </row>
    <row r="138" spans="1:24" customFormat="1" ht="15" x14ac:dyDescent="0.2">
      <c r="A138" s="1"/>
      <c r="B138" s="158" t="s">
        <v>181</v>
      </c>
      <c r="C138" s="158"/>
      <c r="D138" s="158"/>
      <c r="E138" s="158"/>
      <c r="F138" s="158"/>
      <c r="G138" s="158"/>
      <c r="H138" s="1"/>
      <c r="I138" s="10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customFormat="1" ht="15" customHeight="1" x14ac:dyDescent="0.2">
      <c r="A139" s="1"/>
      <c r="B139" s="159" t="s">
        <v>182</v>
      </c>
      <c r="C139" s="159"/>
      <c r="D139" s="159"/>
      <c r="E139" s="159" t="s">
        <v>183</v>
      </c>
      <c r="F139" s="159"/>
      <c r="G139" s="159"/>
      <c r="H139" s="1"/>
      <c r="I139" s="10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customFormat="1" ht="15" customHeight="1" x14ac:dyDescent="0.2">
      <c r="A140" s="1"/>
      <c r="B140" s="138" t="s">
        <v>184</v>
      </c>
      <c r="C140" s="138"/>
      <c r="D140" s="138"/>
      <c r="E140" s="138" t="s">
        <v>185</v>
      </c>
      <c r="F140" s="138"/>
      <c r="G140" s="138"/>
      <c r="H140" s="1"/>
      <c r="I140" s="1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customFormat="1" ht="14.25" customHeight="1" x14ac:dyDescent="0.2">
      <c r="A141" s="1"/>
      <c r="B141" s="136" t="s">
        <v>186</v>
      </c>
      <c r="C141" s="136"/>
      <c r="D141" s="136"/>
      <c r="E141" s="136" t="s">
        <v>187</v>
      </c>
      <c r="F141" s="136"/>
      <c r="G141" s="136"/>
      <c r="H141" s="1"/>
      <c r="I141" s="10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customFormat="1" ht="46.5" customHeight="1" x14ac:dyDescent="0.2">
      <c r="A142" s="1"/>
      <c r="B142" s="136" t="s">
        <v>188</v>
      </c>
      <c r="C142" s="136"/>
      <c r="D142" s="136"/>
      <c r="E142" s="136" t="s">
        <v>189</v>
      </c>
      <c r="F142" s="136"/>
      <c r="G142" s="136"/>
      <c r="H142" s="1"/>
      <c r="I142" s="10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customFormat="1" ht="15" customHeight="1" x14ac:dyDescent="0.2">
      <c r="B143" s="159" t="s">
        <v>190</v>
      </c>
      <c r="C143" s="159"/>
      <c r="D143" s="159"/>
      <c r="E143" s="162" t="s">
        <v>191</v>
      </c>
      <c r="F143" s="162"/>
      <c r="G143" s="162"/>
    </row>
    <row r="144" spans="1:24" customFormat="1" ht="43.5" x14ac:dyDescent="0.2">
      <c r="A144" s="1"/>
      <c r="B144" s="136" t="s">
        <v>192</v>
      </c>
      <c r="C144" s="136"/>
      <c r="D144" s="136"/>
      <c r="E144" s="86" t="s">
        <v>193</v>
      </c>
      <c r="F144" s="86" t="s">
        <v>194</v>
      </c>
      <c r="G144" s="86" t="s">
        <v>195</v>
      </c>
    </row>
    <row r="145" spans="1:8" customFormat="1" ht="45.75" customHeight="1" x14ac:dyDescent="0.2">
      <c r="A145" s="1"/>
      <c r="B145" s="159" t="s">
        <v>69</v>
      </c>
      <c r="C145" s="159"/>
      <c r="D145" s="159"/>
      <c r="E145" s="87" t="s">
        <v>196</v>
      </c>
      <c r="F145" s="87" t="s">
        <v>197</v>
      </c>
      <c r="G145" s="87" t="s">
        <v>198</v>
      </c>
    </row>
    <row r="151" spans="1:8" x14ac:dyDescent="0.2">
      <c r="H151" s="115"/>
    </row>
    <row r="153" spans="1:8" x14ac:dyDescent="0.2">
      <c r="H153" s="115"/>
    </row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</sheetData>
  <protectedRanges>
    <protectedRange algorithmName="SHA-512" hashValue="ik/cVWntXH29xrfC4xajw8UV/Yv5UqQ6R/CUQzjwGBIxVl+9euYIrbUQQjiJh3ETJhWePNaVXQMV9ctfvBV79A==" saltValue="HuBJp0JYNmZrs2I36a5iMg==" spinCount="100000" sqref="H26:H31" name="Intervalo1"/>
  </protectedRanges>
  <mergeCells count="172">
    <mergeCell ref="B143:D143"/>
    <mergeCell ref="E143:G143"/>
    <mergeCell ref="B144:D144"/>
    <mergeCell ref="B145:D145"/>
    <mergeCell ref="B140:D140"/>
    <mergeCell ref="E140:G140"/>
    <mergeCell ref="B141:D141"/>
    <mergeCell ref="E141:G141"/>
    <mergeCell ref="B142:D142"/>
    <mergeCell ref="E142:G142"/>
    <mergeCell ref="B133:G133"/>
    <mergeCell ref="C134:F134"/>
    <mergeCell ref="C135:G135"/>
    <mergeCell ref="C136:G136"/>
    <mergeCell ref="B138:G138"/>
    <mergeCell ref="B139:D139"/>
    <mergeCell ref="E139:G139"/>
    <mergeCell ref="B126:C126"/>
    <mergeCell ref="B127:C127"/>
    <mergeCell ref="B128:C128"/>
    <mergeCell ref="B129:G129"/>
    <mergeCell ref="B131:H131"/>
    <mergeCell ref="B132:H132"/>
    <mergeCell ref="D119:F119"/>
    <mergeCell ref="B120:G120"/>
    <mergeCell ref="D121:F121"/>
    <mergeCell ref="B122:G122"/>
    <mergeCell ref="D123:E123"/>
    <mergeCell ref="B125:H125"/>
    <mergeCell ref="B113:H113"/>
    <mergeCell ref="B114:G114"/>
    <mergeCell ref="D115:F115"/>
    <mergeCell ref="D116:F116"/>
    <mergeCell ref="D117:F117"/>
    <mergeCell ref="D118:F118"/>
    <mergeCell ref="C107:F107"/>
    <mergeCell ref="C108:F108"/>
    <mergeCell ref="C109:F109"/>
    <mergeCell ref="C110:F110"/>
    <mergeCell ref="C111:F111"/>
    <mergeCell ref="B112:F112"/>
    <mergeCell ref="B102:F102"/>
    <mergeCell ref="B103:H103"/>
    <mergeCell ref="B104:C104"/>
    <mergeCell ref="D104:F104"/>
    <mergeCell ref="C105:F105"/>
    <mergeCell ref="C106:F106"/>
    <mergeCell ref="B97:C97"/>
    <mergeCell ref="D97:G97"/>
    <mergeCell ref="C98:F98"/>
    <mergeCell ref="C99:F99"/>
    <mergeCell ref="C100:F100"/>
    <mergeCell ref="C101:F101"/>
    <mergeCell ref="B91:H91"/>
    <mergeCell ref="C92:G92"/>
    <mergeCell ref="C93:F93"/>
    <mergeCell ref="C94:F94"/>
    <mergeCell ref="B95:F95"/>
    <mergeCell ref="B96:H96"/>
    <mergeCell ref="B86:H86"/>
    <mergeCell ref="B87:C87"/>
    <mergeCell ref="D87:G87"/>
    <mergeCell ref="C88:F88"/>
    <mergeCell ref="B89:F89"/>
    <mergeCell ref="B90:H90"/>
    <mergeCell ref="C80:F80"/>
    <mergeCell ref="C81:F81"/>
    <mergeCell ref="C82:F82"/>
    <mergeCell ref="C83:F83"/>
    <mergeCell ref="C84:F84"/>
    <mergeCell ref="B85:F85"/>
    <mergeCell ref="B75:H75"/>
    <mergeCell ref="B76:C76"/>
    <mergeCell ref="D76:H76"/>
    <mergeCell ref="B78:C78"/>
    <mergeCell ref="D78:F78"/>
    <mergeCell ref="C79:F79"/>
    <mergeCell ref="C69:F69"/>
    <mergeCell ref="C70:F70"/>
    <mergeCell ref="C71:F71"/>
    <mergeCell ref="C72:F72"/>
    <mergeCell ref="C73:F73"/>
    <mergeCell ref="B74:F74"/>
    <mergeCell ref="C64:F64"/>
    <mergeCell ref="B65:F65"/>
    <mergeCell ref="B66:H66"/>
    <mergeCell ref="B67:C67"/>
    <mergeCell ref="D67:F67"/>
    <mergeCell ref="C68:F68"/>
    <mergeCell ref="B58:F58"/>
    <mergeCell ref="B59:H59"/>
    <mergeCell ref="B60:H60"/>
    <mergeCell ref="C61:G61"/>
    <mergeCell ref="C62:F62"/>
    <mergeCell ref="C63:F63"/>
    <mergeCell ref="B51:H51"/>
    <mergeCell ref="B52:C52"/>
    <mergeCell ref="D52:F52"/>
    <mergeCell ref="C53:F53"/>
    <mergeCell ref="C54:F54"/>
    <mergeCell ref="C57:F57"/>
    <mergeCell ref="C45:F45"/>
    <mergeCell ref="C46:F46"/>
    <mergeCell ref="C47:F47"/>
    <mergeCell ref="C48:F48"/>
    <mergeCell ref="C49:F49"/>
    <mergeCell ref="B50:F50"/>
    <mergeCell ref="C55:F55"/>
    <mergeCell ref="C56:F56"/>
    <mergeCell ref="B40:H40"/>
    <mergeCell ref="B41:C41"/>
    <mergeCell ref="D41:F41"/>
    <mergeCell ref="C42:F42"/>
    <mergeCell ref="C43:F43"/>
    <mergeCell ref="C44:F44"/>
    <mergeCell ref="B35:H35"/>
    <mergeCell ref="B36:C36"/>
    <mergeCell ref="D36:F36"/>
    <mergeCell ref="C37:F37"/>
    <mergeCell ref="C38:F38"/>
    <mergeCell ref="B39:F39"/>
    <mergeCell ref="C29:F29"/>
    <mergeCell ref="C30:F30"/>
    <mergeCell ref="C31:F31"/>
    <mergeCell ref="B32:F32"/>
    <mergeCell ref="B33:H33"/>
    <mergeCell ref="B34:C34"/>
    <mergeCell ref="D34:H34"/>
    <mergeCell ref="B24:H24"/>
    <mergeCell ref="B25:C25"/>
    <mergeCell ref="D25:G25"/>
    <mergeCell ref="C26:F26"/>
    <mergeCell ref="C27:F27"/>
    <mergeCell ref="C28:F28"/>
    <mergeCell ref="C21:F21"/>
    <mergeCell ref="G21:H21"/>
    <mergeCell ref="C22:F22"/>
    <mergeCell ref="G22:H22"/>
    <mergeCell ref="C23:F23"/>
    <mergeCell ref="G23:H23"/>
    <mergeCell ref="B16:H16"/>
    <mergeCell ref="B17:H17"/>
    <mergeCell ref="B18:H18"/>
    <mergeCell ref="C19:F19"/>
    <mergeCell ref="G19:H19"/>
    <mergeCell ref="C20:F20"/>
    <mergeCell ref="G20:H20"/>
    <mergeCell ref="B14:D14"/>
    <mergeCell ref="E14:F14"/>
    <mergeCell ref="G14:H14"/>
    <mergeCell ref="B15:D15"/>
    <mergeCell ref="E15:F15"/>
    <mergeCell ref="G15:H15"/>
    <mergeCell ref="C10:F10"/>
    <mergeCell ref="G10:H10"/>
    <mergeCell ref="C11:F11"/>
    <mergeCell ref="G11:H11"/>
    <mergeCell ref="B12:H12"/>
    <mergeCell ref="B13:H13"/>
    <mergeCell ref="B6:H6"/>
    <mergeCell ref="B7:H7"/>
    <mergeCell ref="C8:F8"/>
    <mergeCell ref="G8:H8"/>
    <mergeCell ref="C9:F9"/>
    <mergeCell ref="G9:H9"/>
    <mergeCell ref="B1:H2"/>
    <mergeCell ref="B3:F3"/>
    <mergeCell ref="G3:H3"/>
    <mergeCell ref="B4:F4"/>
    <mergeCell ref="G4:H4"/>
    <mergeCell ref="B5:F5"/>
    <mergeCell ref="G5:H5"/>
  </mergeCells>
  <printOptions horizontalCentered="1"/>
  <pageMargins left="0.39370078740157505" right="0.39370078740157505" top="0.39370078740157505" bottom="0.39370078740157505" header="0.39370078740157505" footer="0.39370078740157505"/>
  <pageSetup paperSize="9" scale="72" fitToWidth="0" fitToHeight="0" orientation="portrait" horizontalDpi="300" verticalDpi="300" r:id="rId1"/>
  <colBreaks count="1" manualBreakCount="1">
    <brk id="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DFB64-AF0F-4F82-AADA-53A1157D958F}">
  <sheetPr>
    <tabColor rgb="FF542708"/>
  </sheetPr>
  <dimension ref="B8:O18"/>
  <sheetViews>
    <sheetView topLeftCell="A12" workbookViewId="0">
      <selection activeCell="F4" sqref="F4"/>
    </sheetView>
  </sheetViews>
  <sheetFormatPr defaultColWidth="9" defaultRowHeight="14.25" x14ac:dyDescent="0.2"/>
  <cols>
    <col min="1" max="1" width="1.25" style="1" customWidth="1"/>
    <col min="2" max="2" width="3.625" style="10" customWidth="1"/>
    <col min="3" max="3" width="9.875" style="10" customWidth="1"/>
    <col min="4" max="4" width="43.75" style="1" customWidth="1"/>
    <col min="5" max="5" width="9.25" style="1" customWidth="1"/>
    <col min="6" max="6" width="14" style="1" customWidth="1"/>
    <col min="7" max="7" width="10.125" style="1" customWidth="1"/>
    <col min="8" max="8" width="11.75" style="1" customWidth="1"/>
    <col min="9" max="9" width="9" style="1" customWidth="1"/>
    <col min="10" max="10" width="16.125" style="1" customWidth="1"/>
    <col min="11" max="11" width="9" style="1" customWidth="1"/>
    <col min="12" max="16384" width="9" style="1"/>
  </cols>
  <sheetData>
    <row r="8" spans="2:15" customFormat="1" ht="8.25" customHeight="1" x14ac:dyDescent="0.2">
      <c r="B8" s="10"/>
      <c r="C8" s="10"/>
      <c r="D8" s="1"/>
      <c r="E8" s="1"/>
      <c r="F8" s="1"/>
      <c r="G8" s="88"/>
      <c r="H8" s="1"/>
      <c r="I8" s="1"/>
      <c r="J8" s="1"/>
      <c r="K8" s="1"/>
      <c r="L8" s="1"/>
      <c r="M8" s="1"/>
      <c r="N8" s="1"/>
      <c r="O8" s="1"/>
    </row>
    <row r="9" spans="2:15" customFormat="1" ht="15" x14ac:dyDescent="0.2">
      <c r="B9" s="141" t="s">
        <v>199</v>
      </c>
      <c r="C9" s="141"/>
      <c r="D9" s="141"/>
      <c r="E9" s="141"/>
      <c r="F9" s="141"/>
      <c r="G9" s="141"/>
      <c r="H9" s="141"/>
      <c r="I9" s="1"/>
      <c r="J9" s="1"/>
      <c r="K9" s="1"/>
      <c r="L9" s="1"/>
      <c r="M9" s="1"/>
      <c r="N9" s="1"/>
      <c r="O9" s="1"/>
    </row>
    <row r="10" spans="2:15" customFormat="1" ht="45" x14ac:dyDescent="0.2">
      <c r="B10" s="62" t="s">
        <v>200</v>
      </c>
      <c r="C10" s="62" t="s">
        <v>201</v>
      </c>
      <c r="D10" s="62" t="s">
        <v>202</v>
      </c>
      <c r="E10" s="62" t="s">
        <v>203</v>
      </c>
      <c r="F10" s="62" t="s">
        <v>204</v>
      </c>
      <c r="G10" s="62" t="s">
        <v>205</v>
      </c>
      <c r="H10" s="62" t="s">
        <v>206</v>
      </c>
      <c r="I10" s="1"/>
      <c r="J10" s="1"/>
      <c r="K10" s="1"/>
      <c r="L10" s="1"/>
      <c r="M10" s="1"/>
      <c r="N10" s="1"/>
      <c r="O10" s="1"/>
    </row>
    <row r="11" spans="2:15" customFormat="1" ht="85.5" x14ac:dyDescent="0.2">
      <c r="B11" s="4">
        <v>1</v>
      </c>
      <c r="C11" s="4">
        <v>278230</v>
      </c>
      <c r="D11" s="114" t="s">
        <v>207</v>
      </c>
      <c r="E11" s="4" t="s">
        <v>208</v>
      </c>
      <c r="F11" s="4">
        <v>2</v>
      </c>
      <c r="G11" s="89">
        <v>163.92</v>
      </c>
      <c r="H11" s="69">
        <f t="shared" ref="H11:H16" si="0">F11*G11</f>
        <v>327.84</v>
      </c>
      <c r="I11" s="1"/>
      <c r="J11" s="1"/>
      <c r="K11" s="1"/>
      <c r="L11" s="1"/>
      <c r="M11" s="1"/>
      <c r="N11" s="1"/>
      <c r="O11" s="1"/>
    </row>
    <row r="12" spans="2:15" customFormat="1" ht="42.75" x14ac:dyDescent="0.2">
      <c r="B12" s="4">
        <v>2</v>
      </c>
      <c r="C12" s="4">
        <v>263007</v>
      </c>
      <c r="D12" s="114" t="s">
        <v>209</v>
      </c>
      <c r="E12" s="4" t="s">
        <v>208</v>
      </c>
      <c r="F12" s="4">
        <v>2</v>
      </c>
      <c r="G12" s="89">
        <v>122.33</v>
      </c>
      <c r="H12" s="69">
        <f t="shared" si="0"/>
        <v>244.66</v>
      </c>
      <c r="I12" s="1"/>
      <c r="J12" s="1"/>
      <c r="K12" s="1"/>
      <c r="L12" s="1"/>
      <c r="M12" s="1"/>
      <c r="N12" s="1"/>
      <c r="O12" s="1"/>
    </row>
    <row r="13" spans="2:15" customFormat="1" ht="57" x14ac:dyDescent="0.2">
      <c r="B13" s="4">
        <v>3</v>
      </c>
      <c r="C13" s="4">
        <v>344383</v>
      </c>
      <c r="D13" s="114" t="s">
        <v>210</v>
      </c>
      <c r="E13" s="4" t="s">
        <v>211</v>
      </c>
      <c r="F13" s="4">
        <v>2</v>
      </c>
      <c r="G13" s="89">
        <v>142.74</v>
      </c>
      <c r="H13" s="69">
        <f t="shared" si="0"/>
        <v>285.48</v>
      </c>
      <c r="I13" s="1"/>
      <c r="J13" s="1"/>
      <c r="K13" s="1"/>
      <c r="L13" s="1"/>
      <c r="M13" s="1"/>
      <c r="N13" s="1"/>
      <c r="O13" s="1"/>
    </row>
    <row r="14" spans="2:15" customFormat="1" x14ac:dyDescent="0.2">
      <c r="B14" s="4">
        <v>4</v>
      </c>
      <c r="C14" s="4">
        <v>370327</v>
      </c>
      <c r="D14" s="71" t="s">
        <v>212</v>
      </c>
      <c r="E14" s="4" t="s">
        <v>208</v>
      </c>
      <c r="F14" s="4">
        <v>4</v>
      </c>
      <c r="G14" s="89">
        <v>76.8</v>
      </c>
      <c r="H14" s="69">
        <f t="shared" si="0"/>
        <v>307.2</v>
      </c>
      <c r="I14" s="1"/>
      <c r="J14" s="1"/>
      <c r="K14" s="1"/>
      <c r="L14" s="1"/>
      <c r="M14" s="1"/>
      <c r="N14" s="1"/>
      <c r="O14" s="1"/>
    </row>
    <row r="15" spans="2:15" customFormat="1" x14ac:dyDescent="0.2">
      <c r="B15" s="4">
        <v>5</v>
      </c>
      <c r="C15" s="4">
        <v>446156</v>
      </c>
      <c r="D15" s="71" t="s">
        <v>213</v>
      </c>
      <c r="E15" s="4" t="s">
        <v>214</v>
      </c>
      <c r="F15" s="4">
        <v>4</v>
      </c>
      <c r="G15" s="89">
        <v>4.2300000000000004</v>
      </c>
      <c r="H15" s="69">
        <f t="shared" si="0"/>
        <v>16.920000000000002</v>
      </c>
      <c r="I15" s="1"/>
      <c r="J15" s="1"/>
      <c r="K15" s="1"/>
      <c r="L15" s="1"/>
      <c r="M15" s="1"/>
      <c r="N15" s="1"/>
      <c r="O15" s="1"/>
    </row>
    <row r="16" spans="2:15" customFormat="1" x14ac:dyDescent="0.2">
      <c r="B16" s="4">
        <v>6</v>
      </c>
      <c r="C16" s="4">
        <v>446155</v>
      </c>
      <c r="D16" s="71" t="s">
        <v>215</v>
      </c>
      <c r="E16" s="4" t="s">
        <v>214</v>
      </c>
      <c r="F16" s="4">
        <v>2</v>
      </c>
      <c r="G16" s="89">
        <v>125</v>
      </c>
      <c r="H16" s="69">
        <f t="shared" si="0"/>
        <v>250</v>
      </c>
      <c r="I16" s="1"/>
      <c r="J16" s="1"/>
      <c r="K16" s="1"/>
      <c r="L16" s="1"/>
      <c r="M16" s="1"/>
      <c r="N16" s="1"/>
      <c r="O16" s="1"/>
    </row>
    <row r="17" spans="2:15" customFormat="1" ht="15" x14ac:dyDescent="0.2">
      <c r="B17" s="152" t="s">
        <v>216</v>
      </c>
      <c r="C17" s="152"/>
      <c r="D17" s="152"/>
      <c r="E17" s="152"/>
      <c r="F17" s="152"/>
      <c r="G17" s="152"/>
      <c r="H17" s="90">
        <f>SUM(H11:H16)</f>
        <v>1432.1</v>
      </c>
      <c r="I17" s="1"/>
      <c r="J17" s="1"/>
      <c r="K17" s="1"/>
      <c r="L17" s="1"/>
      <c r="M17" s="1"/>
      <c r="N17" s="1"/>
      <c r="O17" s="1"/>
    </row>
    <row r="18" spans="2:15" customFormat="1" ht="15" x14ac:dyDescent="0.2">
      <c r="B18" s="163" t="s">
        <v>217</v>
      </c>
      <c r="C18" s="163"/>
      <c r="D18" s="163"/>
      <c r="E18" s="163"/>
      <c r="F18" s="163"/>
      <c r="G18" s="163"/>
      <c r="H18" s="91">
        <f>H17/12</f>
        <v>119.34</v>
      </c>
      <c r="I18" s="1"/>
      <c r="J18" s="1"/>
      <c r="K18" s="1"/>
      <c r="L18" s="1"/>
      <c r="M18" s="1"/>
      <c r="N18" s="1"/>
      <c r="O18" s="1"/>
    </row>
  </sheetData>
  <mergeCells count="3">
    <mergeCell ref="B9:H9"/>
    <mergeCell ref="B17:G17"/>
    <mergeCell ref="B18:G18"/>
  </mergeCells>
  <pageMargins left="0.511811023622047" right="0.511811023622047" top="7.8740157480315029E-2" bottom="7.8740157480315029E-2" header="7.8740157480315029E-2" footer="7.8740157480315029E-2"/>
  <pageSetup paperSize="9" scale="80" fitToWidth="0" fitToHeight="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A8D6B246E52540BB6EE0D1CD167B44" ma:contentTypeVersion="4" ma:contentTypeDescription="Crie um novo documento." ma:contentTypeScope="" ma:versionID="2bf4faf921902aeb0744719600c60959">
  <xsd:schema xmlns:xsd="http://www.w3.org/2001/XMLSchema" xmlns:xs="http://www.w3.org/2001/XMLSchema" xmlns:p="http://schemas.microsoft.com/office/2006/metadata/properties" xmlns:ns2="f62c288e-d550-49ab-93b1-0ba8c006b1b3" targetNamespace="http://schemas.microsoft.com/office/2006/metadata/properties" ma:root="true" ma:fieldsID="eea4dbdcbaf4d2c7288725a65b7bb63a" ns2:_="">
    <xsd:import namespace="f62c288e-d550-49ab-93b1-0ba8c006b1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c288e-d550-49ab-93b1-0ba8c006b1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404AA7-81F2-4865-ADCD-66FF71209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c288e-d550-49ab-93b1-0ba8c006b1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204905-A557-4691-9C64-CCC582724AC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8F2AD26-3D4A-49E3-B0B7-3C511F5364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PROPOSTA - INICIAL</vt:lpstr>
      <vt:lpstr>Valor</vt:lpstr>
      <vt:lpstr>1_Recepcionista</vt:lpstr>
      <vt:lpstr>Uniformes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Benedita Soares Chaves</dc:creator>
  <cp:keywords/>
  <dc:description/>
  <cp:lastModifiedBy>Helton Souza da Cunha</cp:lastModifiedBy>
  <cp:revision>8</cp:revision>
  <dcterms:created xsi:type="dcterms:W3CDTF">2023-10-26T18:00:51Z</dcterms:created>
  <dcterms:modified xsi:type="dcterms:W3CDTF">2024-11-29T15:43:29Z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  <property fmtid="{D5CDD505-2E9C-101B-9397-08002B2CF9AE}" pid="7" name="ContentTypeId">
    <vt:lpwstr>0x010100DEA8D6B246E52540BB6EE0D1CD167B44</vt:lpwstr>
  </property>
</Properties>
</file>